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custom.xml" ContentType="application/vnd.openxmlformats-officedocument.custom-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media/image360.png" ContentType="image/png"/>
  <Override PartName="/xl/media/image358.png" ContentType="image/png"/>
  <Override PartName="/xl/media/image357.png" ContentType="image/png"/>
  <Override PartName="/xl/media/image356.png" ContentType="image/png"/>
  <Override PartName="/xl/media/image355.png" ContentType="image/png"/>
  <Override PartName="/xl/media/image354.png" ContentType="image/png"/>
  <Override PartName="/xl/media/image353.png" ContentType="image/png"/>
  <Override PartName="/xl/media/image352.png" ContentType="image/png"/>
  <Override PartName="/xl/media/image351.png" ContentType="image/png"/>
  <Override PartName="/xl/media/image350.png" ContentType="image/png"/>
  <Override PartName="/xl/media/image349.png" ContentType="image/png"/>
  <Override PartName="/xl/media/image348.png" ContentType="image/png"/>
  <Override PartName="/xl/media/image347.png" ContentType="image/png"/>
  <Override PartName="/xl/media/image346.png" ContentType="image/png"/>
  <Override PartName="/xl/media/image345.png" ContentType="image/png"/>
  <Override PartName="/xl/media/image344.png" ContentType="image/png"/>
  <Override PartName="/xl/media/image343.png" ContentType="image/png"/>
  <Override PartName="/xl/media/image342.png" ContentType="image/png"/>
  <Override PartName="/xl/media/image341.png" ContentType="image/png"/>
  <Override PartName="/xl/media/image340.png" ContentType="image/png"/>
  <Override PartName="/xl/media/image339.png" ContentType="image/png"/>
  <Override PartName="/xl/media/image338.png" ContentType="image/png"/>
  <Override PartName="/xl/media/image337.png" ContentType="image/png"/>
  <Override PartName="/xl/media/image336.png" ContentType="image/png"/>
  <Override PartName="/xl/media/image335.png" ContentType="image/png"/>
  <Override PartName="/xl/media/image334.png" ContentType="image/png"/>
  <Override PartName="/xl/media/image333.png" ContentType="image/png"/>
  <Override PartName="/xl/media/image332.png" ContentType="image/png"/>
  <Override PartName="/xl/media/image331.png" ContentType="image/png"/>
  <Override PartName="/xl/media/image330.png" ContentType="image/png"/>
  <Override PartName="/xl/media/image329.png" ContentType="image/png"/>
  <Override PartName="/xl/media/image328.png" ContentType="image/png"/>
  <Override PartName="/xl/media/image327.png" ContentType="image/png"/>
  <Override PartName="/xl/media/image326.png" ContentType="image/png"/>
  <Override PartName="/xl/media/image325.png" ContentType="image/png"/>
  <Override PartName="/xl/media/image324.png" ContentType="image/png"/>
  <Override PartName="/xl/media/image323.png" ContentType="image/png"/>
  <Override PartName="/xl/media/image322.png" ContentType="image/png"/>
  <Override PartName="/xl/media/image321.png" ContentType="image/png"/>
  <Override PartName="/xl/media/image320.png" ContentType="image/png"/>
  <Override PartName="/xl/media/image289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84.png" ContentType="image/png"/>
  <Override PartName="/xl/media/image305.png" ContentType="image/png"/>
  <Override PartName="/xl/media/image275.png" ContentType="image/png"/>
  <Override PartName="/xl/media/image285.png" ContentType="image/png"/>
  <Override PartName="/xl/media/image306.png" ContentType="image/png"/>
  <Override PartName="/xl/media/image276.png" ContentType="image/png"/>
  <Override PartName="/xl/media/image286.png" ContentType="image/png"/>
  <Override PartName="/xl/media/image307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7.png" ContentType="image/png"/>
  <Override PartName="/xl/media/image308.png" ContentType="image/png"/>
  <Override PartName="/xl/media/image288.png" ContentType="image/png"/>
  <Override PartName="/xl/media/image309.png" ContentType="image/png"/>
  <Override PartName="/xl/media/image317.png" ContentType="image/png"/>
  <Override PartName="/xl/media/image296.png" ContentType="image/png"/>
  <Override PartName="/xl/media/image318.png" ContentType="image/png"/>
  <Override PartName="/xl/media/image297.png" ContentType="image/png"/>
  <Override PartName="/xl/media/image319.png" ContentType="image/png"/>
  <Override PartName="/xl/media/image298.png" ContentType="image/png"/>
  <Override PartName="/xl/media/image299.png" ContentType="image/png"/>
  <Override PartName="/xl/media/image359.png" ContentType="image/png"/>
  <Override PartName="/xl/media/image300.png" ContentType="image/png"/>
  <Override PartName="/xl/media/image280.png" ContentType="image/png"/>
  <Override PartName="/xl/media/image301.png" ContentType="image/png"/>
  <Override PartName="/xl/media/image281.png" ContentType="image/png"/>
  <Override PartName="/xl/media/image302.png" ContentType="image/png"/>
  <Override PartName="/xl/media/image282.png" ContentType="image/png"/>
  <Override PartName="/xl/media/image303.png" ContentType="image/png"/>
  <Override PartName="/xl/media/image283.png" ContentType="image/png"/>
  <Override PartName="/xl/media/image304.png" ContentType="image/png"/>
  <Override PartName="/xl/media/image310.png" ContentType="image/png"/>
  <Override PartName="/xl/media/image290.png" ContentType="image/png"/>
  <Override PartName="/xl/media/image311.png" ContentType="image/png"/>
  <Override PartName="/xl/media/image291.png" ContentType="image/png"/>
  <Override PartName="/xl/media/image312.png" ContentType="image/png"/>
  <Override PartName="/xl/media/image292.png" ContentType="image/png"/>
  <Override PartName="/xl/media/image313.png" ContentType="image/png"/>
  <Override PartName="/xl/media/image293.png" ContentType="image/png"/>
  <Override PartName="/xl/media/image314.png" ContentType="image/png"/>
  <Override PartName="/xl/media/image294.png" ContentType="image/png"/>
  <Override PartName="/xl/media/image315.png" ContentType="image/png"/>
  <Override PartName="/xl/media/image295.png" ContentType="image/png"/>
  <Override PartName="/xl/media/image316.png" ContentType="image/png"/>
  <Override PartName="/xl/charts/chart20.xml" ContentType="application/vnd.openxmlformats-officedocument.drawingml.chart+xml"/>
  <Override PartName="/xl/charts/chart19.xml" ContentType="application/vnd.openxmlformats-officedocument.drawingml.chart+xml"/>
  <Override PartName="/xl/charts/chart18.xml" ContentType="application/vnd.openxmlformats-officedocument.drawingml.chart+xml"/>
  <Override PartName="/xl/charts/chart17.xml" ContentType="application/vnd.openxmlformats-officedocument.drawingml.chart+xml"/>
  <Override PartName="/xl/charts/chart16.xml" ContentType="application/vnd.openxmlformats-officedocument.drawingml.chart+xml"/>
  <Override PartName="/xl/sharedStrings.xml" ContentType="application/vnd.openxmlformats-officedocument.spreadsheetml.sharedStrings+xml"/>
  <Override PartName="/xl/worksheets/_rels/sheet37.xml.rels" ContentType="application/vnd.openxmlformats-package.relationships+xml"/>
  <Override PartName="/xl/worksheets/_rels/sheet36.xml.rels" ContentType="application/vnd.openxmlformats-package.relationships+xml"/>
  <Override PartName="/xl/worksheets/_rels/sheet35.xml.rels" ContentType="application/vnd.openxmlformats-package.relationships+xml"/>
  <Override PartName="/xl/worksheets/_rels/sheet34.xml.rels" ContentType="application/vnd.openxmlformats-package.relationships+xml"/>
  <Override PartName="/xl/worksheets/_rels/sheet33.xml.rels" ContentType="application/vnd.openxmlformats-package.relationships+xml"/>
  <Override PartName="/xl/worksheets/_rels/sheet30.xml.rels" ContentType="application/vnd.openxmlformats-package.relationships+xml"/>
  <Override PartName="/xl/worksheets/_rels/sheet26.xml.rels" ContentType="application/vnd.openxmlformats-package.relationships+xml"/>
  <Override PartName="/xl/worksheets/_rels/sheet27.xml.rels" ContentType="application/vnd.openxmlformats-package.relationships+xml"/>
  <Override PartName="/xl/worksheets/_rels/sheet13.xml.rels" ContentType="application/vnd.openxmlformats-package.relationships+xml"/>
  <Override PartName="/xl/worksheets/_rels/sheet2.xml.rels" ContentType="application/vnd.openxmlformats-package.relationships+xml"/>
  <Override PartName="/xl/worksheets/_rels/sheet12.xml.rels" ContentType="application/vnd.openxmlformats-package.relationships+xml"/>
  <Override PartName="/xl/worksheets/_rels/sheet9.xml.rels" ContentType="application/vnd.openxmlformats-package.relationships+xml"/>
  <Override PartName="/xl/worksheets/_rels/sheet19.xml.rels" ContentType="application/vnd.openxmlformats-package.relationships+xml"/>
  <Override PartName="/xl/worksheets/_rels/sheet10.xml.rels" ContentType="application/vnd.openxmlformats-package.relationships+xml"/>
  <Override PartName="/xl/worksheets/_rels/sheet17.xml.rels" ContentType="application/vnd.openxmlformats-package.relationships+xml"/>
  <Override PartName="/xl/worksheets/_rels/sheet25.xml.rels" ContentType="application/vnd.openxmlformats-package.relationships+xml"/>
  <Override PartName="/xl/worksheets/_rels/sheet7.xml.rels" ContentType="application/vnd.openxmlformats-package.relationships+xml"/>
  <Override PartName="/xl/worksheets/_rels/sheet6.xml.rels" ContentType="application/vnd.openxmlformats-package.relationships+xml"/>
  <Override PartName="/xl/worksheets/_rels/sheet29.xml.rels" ContentType="application/vnd.openxmlformats-package.relationships+xml"/>
  <Override PartName="/xl/worksheets/_rels/sheet5.xml.rels" ContentType="application/vnd.openxmlformats-package.relationships+xml"/>
  <Override PartName="/xl/worksheets/_rels/sheet28.xml.rels" ContentType="application/vnd.openxmlformats-package.relationships+xml"/>
  <Override PartName="/xl/worksheets/_rels/sheet4.xml.rels" ContentType="application/vnd.openxmlformats-package.relationships+xml"/>
  <Override PartName="/xl/worksheets/_rels/sheet14.xml.rels" ContentType="application/vnd.openxmlformats-package.relationships+xml"/>
  <Override PartName="/xl/worksheets/_rels/sheet22.xml.rels" ContentType="application/vnd.openxmlformats-package.relationships+xml"/>
  <Override PartName="/xl/worksheets/_rels/sheet15.xml.rels" ContentType="application/vnd.openxmlformats-package.relationships+xml"/>
  <Override PartName="/xl/worksheets/_rels/sheet23.xml.rels" ContentType="application/vnd.openxmlformats-package.relationships+xml"/>
  <Override PartName="/xl/worksheets/_rels/sheet16.xml.rels" ContentType="application/vnd.openxmlformats-package.relationships+xml"/>
  <Override PartName="/xl/worksheets/_rels/sheet24.xml.rels" ContentType="application/vnd.openxmlformats-package.relationships+xml"/>
  <Override PartName="/xl/worksheets/_rels/sheet8.xml.rels" ContentType="application/vnd.openxmlformats-package.relationships+xml"/>
  <Override PartName="/xl/worksheets/_rels/sheet18.xml.rels" ContentType="application/vnd.openxmlformats-package.relationships+xml"/>
  <Override PartName="/xl/worksheets/_rels/sheet31.xml.rels" ContentType="application/vnd.openxmlformats-package.relationships+xml"/>
  <Override PartName="/xl/worksheets/_rels/sheet20.xml.rels" ContentType="application/vnd.openxmlformats-package.relationships+xml"/>
  <Override PartName="/xl/worksheets/_rels/sheet32.xml.rels" ContentType="application/vnd.openxmlformats-package.relationships+xml"/>
  <Override PartName="/xl/worksheets/_rels/sheet21.xml.rels" ContentType="application/vnd.openxmlformats-package.relationships+xml"/>
  <Override PartName="/xl/worksheets/sheet38.xml" ContentType="application/vnd.openxmlformats-officedocument.spreadsheetml.worksheet+xml"/>
  <Override PartName="/xl/worksheets/sheet37.xml" ContentType="application/vnd.openxmlformats-officedocument.spreadsheetml.worksheet+xml"/>
  <Override PartName="/xl/worksheets/sheet36.xml" ContentType="application/vnd.openxmlformats-officedocument.spreadsheetml.worksheet+xml"/>
  <Override PartName="/xl/worksheets/sheet35.xml" ContentType="application/vnd.openxmlformats-officedocument.spreadsheetml.worksheet+xml"/>
  <Override PartName="/xl/worksheets/sheet34.xml" ContentType="application/vnd.openxmlformats-officedocument.spreadsheetml.worksheet+xml"/>
  <Override PartName="/xl/worksheets/sheet33.xml" ContentType="application/vnd.openxmlformats-officedocument.spreadsheetml.worksheet+xml"/>
  <Override PartName="/xl/worksheets/sheet32.xml" ContentType="application/vnd.openxmlformats-officedocument.spreadsheetml.worksheet+xml"/>
  <Override PartName="/xl/worksheets/sheet31.xml" ContentType="application/vnd.openxmlformats-officedocument.spreadsheetml.worksheet+xml"/>
  <Override PartName="/xl/worksheets/sheet30.xml" ContentType="application/vnd.openxmlformats-officedocument.spreadsheetml.worksheet+xml"/>
  <Override PartName="/xl/worksheets/sheet29.xml" ContentType="application/vnd.openxmlformats-officedocument.spreadsheetml.worksheet+xml"/>
  <Override PartName="/xl/worksheets/sheet28.xml" ContentType="application/vnd.openxmlformats-officedocument.spreadsheetml.worksheet+xml"/>
  <Override PartName="/xl/worksheets/sheet27.xml" ContentType="application/vnd.openxmlformats-officedocument.spreadsheetml.worksheet+xml"/>
  <Override PartName="/xl/worksheets/sheet26.xml" ContentType="application/vnd.openxmlformats-officedocument.spreadsheetml.worksheet+xml"/>
  <Override PartName="/xl/worksheets/sheet25.xml" ContentType="application/vnd.openxmlformats-officedocument.spreadsheetml.worksheet+xml"/>
  <Override PartName="/xl/worksheets/sheet24.xml" ContentType="application/vnd.openxmlformats-officedocument.spreadsheetml.worksheet+xml"/>
  <Override PartName="/xl/worksheets/sheet23.xml" ContentType="application/vnd.openxmlformats-officedocument.spreadsheetml.worksheet+xml"/>
  <Override PartName="/xl/worksheets/sheet9.xml" ContentType="application/vnd.openxmlformats-officedocument.spreadsheetml.worksheet+xml"/>
  <Override PartName="/xl/worksheets/sheet12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0.xml" ContentType="application/vnd.openxmlformats-officedocument.spreadsheetml.worksheet+xml"/>
  <Override PartName="/xl/worksheets/sheet7.xml" ContentType="application/vnd.openxmlformats-officedocument.spreadsheetml.worksheet+xml"/>
  <Override PartName="/xl/worksheets/sheet6.xml" ContentType="application/vnd.openxmlformats-officedocument.spreadsheetml.worksheet+xml"/>
  <Override PartName="/xl/worksheets/sheet5.xml" ContentType="application/vnd.openxmlformats-officedocument.spreadsheetml.worksheet+xml"/>
  <Override PartName="/xl/worksheets/sheet4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.xml" ContentType="application/vnd.openxmlformats-officedocument.spreadsheetml.worksheet+xml"/>
  <Override PartName="/xl/worksheets/sheet17.xml" ContentType="application/vnd.openxmlformats-officedocument.spreadsheetml.worksheet+xml"/>
  <Override PartName="/xl/worksheets/sheet2.xml" ContentType="application/vnd.openxmlformats-officedocument.spreadsheetml.worksheet+xml"/>
  <Override PartName="/xl/worksheets/sheet18.xml" ContentType="application/vnd.openxmlformats-officedocument.spreadsheetml.worksheet+xml"/>
  <Override PartName="/xl/worksheets/sheet3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styles.xml" ContentType="application/vnd.openxmlformats-officedocument.spreadsheetml.styles+xml"/>
  <Override PartName="/xl/drawings/drawing33.xml" ContentType="application/vnd.openxmlformats-officedocument.drawing+xml"/>
  <Override PartName="/xl/drawings/drawing32.xml" ContentType="application/vnd.openxmlformats-officedocument.drawing+xml"/>
  <Override PartName="/xl/drawings/drawing31.xml" ContentType="application/vnd.openxmlformats-officedocument.drawing+xml"/>
  <Override PartName="/xl/drawings/drawing30.xml" ContentType="application/vnd.openxmlformats-officedocument.drawing+xml"/>
  <Override PartName="/xl/drawings/drawing29.xml" ContentType="application/vnd.openxmlformats-officedocument.drawing+xml"/>
  <Override PartName="/xl/drawings/drawing28.xml" ContentType="application/vnd.openxmlformats-officedocument.drawing+xml"/>
  <Override PartName="/xl/drawings/_rels/drawing33.xml.rels" ContentType="application/vnd.openxmlformats-package.relationships+xml"/>
  <Override PartName="/xl/drawings/_rels/drawing32.xml.rels" ContentType="application/vnd.openxmlformats-package.relationships+xml"/>
  <Override PartName="/xl/drawings/_rels/drawing31.xml.rels" ContentType="application/vnd.openxmlformats-package.relationships+xml"/>
  <Override PartName="/xl/drawings/_rels/drawing30.xml.rels" ContentType="application/vnd.openxmlformats-package.relationships+xml"/>
  <Override PartName="/xl/drawings/_rels/drawing23.xml.rels" ContentType="application/vnd.openxmlformats-package.relationships+xml"/>
  <Override PartName="/xl/drawings/_rels/drawing2.xml.rels" ContentType="application/vnd.openxmlformats-package.relationships+xml"/>
  <Override PartName="/xl/drawings/_rels/drawing17.xml.rels" ContentType="application/vnd.openxmlformats-package.relationships+xml"/>
  <Override PartName="/xl/drawings/_rels/drawing9.xml.rels" ContentType="application/vnd.openxmlformats-package.relationships+xml"/>
  <Override PartName="/xl/drawings/_rels/drawing16.xml.rels" ContentType="application/vnd.openxmlformats-package.relationships+xml"/>
  <Override PartName="/xl/drawings/_rels/drawing28.xml.rels" ContentType="application/vnd.openxmlformats-package.relationships+xml"/>
  <Override PartName="/xl/drawings/_rels/drawing7.xml.rels" ContentType="application/vnd.openxmlformats-package.relationships+xml"/>
  <Override PartName="/xl/drawings/_rels/drawing15.xml.rels" ContentType="application/vnd.openxmlformats-package.relationships+xml"/>
  <Override PartName="/xl/drawings/_rels/drawing27.xml.rels" ContentType="application/vnd.openxmlformats-package.relationships+xml"/>
  <Override PartName="/xl/drawings/_rels/drawing6.xml.rels" ContentType="application/vnd.openxmlformats-package.relationships+xml"/>
  <Override PartName="/xl/drawings/_rels/drawing14.xml.rels" ContentType="application/vnd.openxmlformats-package.relationships+xml"/>
  <Override PartName="/xl/drawings/_rels/drawing1.xml.rels" ContentType="application/vnd.openxmlformats-package.relationships+xml"/>
  <Override PartName="/xl/drawings/_rels/drawing22.xml.rels" ContentType="application/vnd.openxmlformats-package.relationships+xml"/>
  <Override PartName="/xl/drawings/_rels/drawing26.xml.rels" ContentType="application/vnd.openxmlformats-package.relationships+xml"/>
  <Override PartName="/xl/drawings/_rels/drawing5.xml.rels" ContentType="application/vnd.openxmlformats-package.relationships+xml"/>
  <Override PartName="/xl/drawings/_rels/drawing13.xml.rels" ContentType="application/vnd.openxmlformats-package.relationships+xml"/>
  <Override PartName="/xl/drawings/_rels/drawing21.xml.rels" ContentType="application/vnd.openxmlformats-package.relationships+xml"/>
  <Override PartName="/xl/drawings/_rels/drawing12.xml.rels" ContentType="application/vnd.openxmlformats-package.relationships+xml"/>
  <Override PartName="/xl/drawings/_rels/drawing19.xml.rels" ContentType="application/vnd.openxmlformats-package.relationships+xml"/>
  <Override PartName="/xl/drawings/_rels/drawing20.xml.rels" ContentType="application/vnd.openxmlformats-package.relationships+xml"/>
  <Override PartName="/xl/drawings/_rels/drawing24.xml.rels" ContentType="application/vnd.openxmlformats-package.relationships+xml"/>
  <Override PartName="/xl/drawings/_rels/drawing10.xml.rels" ContentType="application/vnd.openxmlformats-package.relationships+xml"/>
  <Override PartName="/xl/drawings/_rels/drawing3.xml.rels" ContentType="application/vnd.openxmlformats-package.relationships+xml"/>
  <Override PartName="/xl/drawings/_rels/drawing29.xml.rels" ContentType="application/vnd.openxmlformats-package.relationships+xml"/>
  <Override PartName="/xl/drawings/_rels/drawing8.xml.rels" ContentType="application/vnd.openxmlformats-package.relationships+xml"/>
  <Override PartName="/xl/drawings/_rels/drawing18.xml.rels" ContentType="application/vnd.openxmlformats-package.relationships+xml"/>
  <Override PartName="/xl/drawings/_rels/drawing25.xml.rels" ContentType="application/vnd.openxmlformats-package.relationships+xml"/>
  <Override PartName="/xl/drawings/_rels/drawing4.xml.rels" ContentType="application/vnd.openxmlformats-package.relationships+xml"/>
  <Override PartName="/xl/drawings/_rels/drawing11.xml.rels" ContentType="application/vnd.openxmlformats-package.relationships+xml"/>
  <Override PartName="/xl/drawings/drawing27.xml" ContentType="application/vnd.openxmlformats-officedocument.drawing+xml"/>
  <Override PartName="/xl/drawings/drawing26.xml" ContentType="application/vnd.openxmlformats-officedocument.drawing+xml"/>
  <Override PartName="/xl/drawings/drawing25.xml" ContentType="application/vnd.openxmlformats-officedocument.drawing+xml"/>
  <Override PartName="/xl/drawings/drawing24.xml" ContentType="application/vnd.openxmlformats-officedocument.drawing+xml"/>
  <Override PartName="/xl/drawings/drawing9.xml" ContentType="application/vnd.openxmlformats-officedocument.drawing+xml"/>
  <Override PartName="/xl/drawings/drawing23.xml" ContentType="application/vnd.openxmlformats-officedocument.drawing+xml"/>
  <Override PartName="/xl/drawings/drawing8.xml" ContentType="application/vnd.openxmlformats-officedocument.drawing+xml"/>
  <Override PartName="/xl/drawings/drawing7.xml" ContentType="application/vnd.openxmlformats-officedocument.drawing+xml"/>
  <Override PartName="/xl/drawings/drawing22.xml" ContentType="application/vnd.openxmlformats-officedocument.drawing+xml"/>
  <Override PartName="/xl/drawings/drawing6.xml" ContentType="application/vnd.openxmlformats-officedocument.drawing+xml"/>
  <Override PartName="/xl/drawings/drawing21.xml" ContentType="application/vnd.openxmlformats-officedocument.drawing+xml"/>
  <Override PartName="/xl/drawings/drawing5.xml" ContentType="application/vnd.openxmlformats-officedocument.drawing+xml"/>
  <Override PartName="/xl/drawings/drawing20.xml" ContentType="application/vnd.openxmlformats-officedocument.drawing+xml"/>
  <Override PartName="/xl/drawings/drawing4.xml" ContentType="application/vnd.openxmlformats-officedocument.drawing+xml"/>
  <Override PartName="/xl/drawings/drawing3.xml" ContentType="application/vnd.openxmlformats-officedocument.drawing+xml"/>
  <Override PartName="/xl/drawings/drawing2.xml" ContentType="application/vnd.openxmlformats-officedocument.drawing+xml"/>
  <Override PartName="/xl/drawings/drawing10.xml" ContentType="application/vnd.openxmlformats-officedocument.drawing+xml"/>
  <Override PartName="/xl/drawings/drawing1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workbook.xml" ContentType="application/vnd.openxmlformats-officedocument.spreadsheetml.sheet.main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5"/>
  </bookViews>
  <sheets>
    <sheet name="TOC" sheetId="1" state="visible" r:id="rId2"/>
    <sheet name="Notes" sheetId="2" state="visible" r:id="rId3"/>
    <sheet name="RetirementRatesComments" sheetId="3" state="visible" r:id="rId4"/>
    <sheet name="Plantypes" sheetId="4" state="visible" r:id="rId5"/>
    <sheet name="proto.termrates" sheetId="5" state="visible" r:id="rId6"/>
    <sheet name="proto.retrates" sheetId="6" state="visible" r:id="rId7"/>
    <sheet name="VT-VSERS.misc" sheetId="7" state="visible" r:id="rId8"/>
    <sheet name="VT-VSERS.actives" sheetId="8" state="visible" r:id="rId9"/>
    <sheet name="VT-VSERS.retirees" sheetId="9" state="visible" r:id="rId10"/>
    <sheet name="VT-VSERS.retrates" sheetId="10" state="visible" r:id="rId11"/>
    <sheet name="VT-VSERS.salgrowth" sheetId="11" state="visible" r:id="rId12"/>
    <sheet name="VT-VSERS.termrates" sheetId="12" state="visible" r:id="rId13"/>
    <sheet name="AZ-PERS-6.misc" sheetId="13" state="visible" r:id="rId14"/>
    <sheet name="AZ-PERS-6.actives" sheetId="14" state="visible" r:id="rId15"/>
    <sheet name="AZ-PERS-6.retirees" sheetId="15" state="visible" r:id="rId16"/>
    <sheet name="AZ-PERS-6.retrates" sheetId="16" state="visible" r:id="rId17"/>
    <sheet name="AZ-PERS-6.salgrowth" sheetId="17" state="visible" r:id="rId18"/>
    <sheet name="AZ-PERS-6.termrates" sheetId="18" state="visible" r:id="rId19"/>
    <sheet name="LA-CERA-43.misc" sheetId="19" state="visible" r:id="rId20"/>
    <sheet name="LA-CERA-43.actives" sheetId="20" state="visible" r:id="rId21"/>
    <sheet name="LA-CERA-43.retirees" sheetId="21" state="visible" r:id="rId22"/>
    <sheet name="LA-CERA-43.retrates" sheetId="22" state="visible" r:id="rId23"/>
    <sheet name="LA-CERA-43.salgrowth" sheetId="23" state="visible" r:id="rId24"/>
    <sheet name="LA-CERA-43.termrates" sheetId="24" state="visible" r:id="rId25"/>
    <sheet name="OH-PERS-85.actives" sheetId="25" state="visible" r:id="rId26"/>
    <sheet name="OH-PERS-85.retirees" sheetId="26" state="visible" r:id="rId27"/>
    <sheet name="OH-PERS-85.retrates" sheetId="27" state="visible" r:id="rId28"/>
    <sheet name="OH-PERS-85.salgrowth" sheetId="28" state="visible" r:id="rId29"/>
    <sheet name="OH-PERS-85.termrates" sheetId="29" state="visible" r:id="rId30"/>
    <sheet name="WA-PERS2-119.actives" sheetId="30" state="visible" r:id="rId31"/>
    <sheet name="WA-PERS2-119.retirees" sheetId="31" state="visible" r:id="rId32"/>
    <sheet name="WA-PERS2-119.retrates" sheetId="32" state="visible" r:id="rId33"/>
    <sheet name="WA-PERS2-119.salgrowth" sheetId="33" state="visible" r:id="rId34"/>
    <sheet name="WA-PERS2-119.termrates" sheetId="34" state="visible" r:id="rId35"/>
    <sheet name="test calcs az pers" sheetId="35" state="visible" r:id="rId36"/>
    <sheet name="check az-pers actives" sheetId="36" state="visible" r:id="rId37"/>
    <sheet name="check az-pers ben" sheetId="37" state="visible" r:id="rId38"/>
    <sheet name="Sheet10" sheetId="38" state="visible" r:id="rId39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<sst xmlns="http://schemas.openxmlformats.org/spreadsheetml/2006/main" count="1923" uniqueCount="542">
  <si>
    <t xml:space="preserve">Sheet #</t>
  </si>
  <si>
    <t xml:space="preserve">Table of Contents</t>
  </si>
  <si>
    <t xml:space="preserve">1</t>
  </si>
  <si>
    <t xml:space="preserve">Notes</t>
  </si>
  <si>
    <t xml:space="preserve">2</t>
  </si>
  <si>
    <t xml:space="preserve">RetirementRatesComments</t>
  </si>
  <si>
    <t xml:space="preserve">3</t>
  </si>
  <si>
    <t xml:space="preserve">Plantypes</t>
  </si>
  <si>
    <t xml:space="preserve">4</t>
  </si>
  <si>
    <t xml:space="preserve">proto.termrates</t>
  </si>
  <si>
    <t xml:space="preserve">5</t>
  </si>
  <si>
    <t xml:space="preserve">proto.retrates</t>
  </si>
  <si>
    <t xml:space="preserve">6</t>
  </si>
  <si>
    <t xml:space="preserve">AZ-PERS-6.misc</t>
  </si>
  <si>
    <t xml:space="preserve">7</t>
  </si>
  <si>
    <t xml:space="preserve">AZ-PERS-6.actives</t>
  </si>
  <si>
    <t xml:space="preserve">8</t>
  </si>
  <si>
    <t xml:space="preserve">AZ-PERS-6.retirees</t>
  </si>
  <si>
    <t xml:space="preserve">9</t>
  </si>
  <si>
    <t xml:space="preserve">AZ-PERS-6.retrates</t>
  </si>
  <si>
    <t xml:space="preserve">10</t>
  </si>
  <si>
    <t xml:space="preserve">AZ-PERS-6.salgrowth</t>
  </si>
  <si>
    <t xml:space="preserve">11</t>
  </si>
  <si>
    <t xml:space="preserve">AZ-PERS-6.termrates</t>
  </si>
  <si>
    <t xml:space="preserve">12</t>
  </si>
  <si>
    <t xml:space="preserve">LA-CERA-43.misc</t>
  </si>
  <si>
    <t xml:space="preserve">13</t>
  </si>
  <si>
    <t xml:space="preserve">LA-CERA-43.actives</t>
  </si>
  <si>
    <t xml:space="preserve">14</t>
  </si>
  <si>
    <t xml:space="preserve">LA-CERA-43.retirees</t>
  </si>
  <si>
    <t xml:space="preserve">15</t>
  </si>
  <si>
    <t xml:space="preserve">LA-CERA-43.retrates</t>
  </si>
  <si>
    <t xml:space="preserve">16</t>
  </si>
  <si>
    <t xml:space="preserve">LA-CERA-43.salgrowth</t>
  </si>
  <si>
    <t xml:space="preserve">17</t>
  </si>
  <si>
    <t xml:space="preserve">LA-CERA-43.termrates</t>
  </si>
  <si>
    <t xml:space="preserve">18</t>
  </si>
  <si>
    <t xml:space="preserve">OH-PERS-85.actives</t>
  </si>
  <si>
    <t xml:space="preserve">19</t>
  </si>
  <si>
    <t xml:space="preserve">OH-PERS-85.retirees</t>
  </si>
  <si>
    <t xml:space="preserve">20</t>
  </si>
  <si>
    <t xml:space="preserve">OH-PERS-85.retrates</t>
  </si>
  <si>
    <t xml:space="preserve">21</t>
  </si>
  <si>
    <t xml:space="preserve">OH-PERS-85.salgrowth</t>
  </si>
  <si>
    <t xml:space="preserve">22</t>
  </si>
  <si>
    <t xml:space="preserve">OH-PERS-85.termrates</t>
  </si>
  <si>
    <t xml:space="preserve">23</t>
  </si>
  <si>
    <t xml:space="preserve">WA-PERS2-119.actives</t>
  </si>
  <si>
    <t xml:space="preserve">24</t>
  </si>
  <si>
    <t xml:space="preserve">WA-PERS2-119.retirees</t>
  </si>
  <si>
    <t xml:space="preserve">25</t>
  </si>
  <si>
    <t xml:space="preserve">WA-PERS2-119.retrates</t>
  </si>
  <si>
    <t xml:space="preserve">26</t>
  </si>
  <si>
    <t xml:space="preserve">WA-PERS2-119.salgrowth</t>
  </si>
  <si>
    <t xml:space="preserve">27</t>
  </si>
  <si>
    <t xml:space="preserve">WA-PERS2-119.termrates</t>
  </si>
  <si>
    <t xml:space="preserve">28</t>
  </si>
  <si>
    <t xml:space="preserve">test calcs az pers</t>
  </si>
  <si>
    <t xml:space="preserve">29</t>
  </si>
  <si>
    <t xml:space="preserve">check az-pers actives</t>
  </si>
  <si>
    <t xml:space="preserve">30</t>
  </si>
  <si>
    <t xml:space="preserve">check az-pers ben</t>
  </si>
  <si>
    <t xml:space="preserve">31</t>
  </si>
  <si>
    <t xml:space="preserve">Sheet10</t>
  </si>
  <si>
    <t xml:space="preserve">TOC</t>
  </si>
  <si>
    <t xml:space="preserve">CRR locations for CAFRs and AVs</t>
  </si>
  <si>
    <t xml:space="preserve">for all</t>
  </si>
  <si>
    <t xml:space="preserve">http://publicplansdata.org/reports/</t>
  </si>
  <si>
    <t xml:space="preserve">menu system</t>
  </si>
  <si>
    <t xml:space="preserve">http://publicplansdata.org/resources/download-avs-cafrs/</t>
  </si>
  <si>
    <t xml:space="preserve">Prototypes and the plans upon which they are based</t>
  </si>
  <si>
    <t xml:space="preserve">Note that pdf's and derived spreadsheets go into a subdirectory that is gitignored (because they are so large); thus, they are not posted on github</t>
  </si>
  <si>
    <t xml:space="preserve">prototype</t>
  </si>
  <si>
    <t xml:space="preserve">base upon short plan name (ppd_id)</t>
  </si>
  <si>
    <t xml:space="preserve">plan name</t>
  </si>
  <si>
    <t xml:space="preserve">AV filename</t>
  </si>
  <si>
    <t xml:space="preserve">average</t>
  </si>
  <si>
    <t xml:space="preserve">AZ-SERS (ppd_id 6)</t>
  </si>
  <si>
    <t xml:space="preserve">AZ_AZ-SRS_AV_2013_6.pdf</t>
  </si>
  <si>
    <t xml:space="preserve">older</t>
  </si>
  <si>
    <t xml:space="preserve">LA-CERA (ppd_id 43)</t>
  </si>
  <si>
    <t xml:space="preserve">Steps:</t>
  </si>
  <si>
    <t xml:space="preserve">download the AV</t>
  </si>
  <si>
    <t xml:space="preserve">convert entire pdf to excel</t>
  </si>
  <si>
    <t xml:space="preserve">find relevant excel tables for actives, retirees, and salary growth</t>
  </si>
  <si>
    <t xml:space="preserve">copy into this workbook as separate sheets: actives, retirees, salgrowth, termrates</t>
  </si>
  <si>
    <t xml:space="preserve">paste a screenshot from the pdf of the relevant table into each tab, so it is easy to see if constructed table is correct</t>
  </si>
  <si>
    <t xml:space="preserve">Actives:  have 3 columns to left of table with order, type (nactives or salary), and midage (midpoint of the age group)</t>
  </si>
  <si>
    <t xml:space="preserve">read into R, create separate … files</t>
  </si>
  <si>
    <t xml:space="preserve">combine R files with other R files into prototypes</t>
  </si>
  <si>
    <t xml:space="preserve">salary growth is total including scale, inflation, and productivity</t>
  </si>
  <si>
    <t xml:space="preserve">OH teachers looks like a good "old" plan</t>
  </si>
  <si>
    <t xml:space="preserve">Retirement rate decrement data for prototype plans</t>
  </si>
  <si>
    <t xml:space="preserve">AZ-PERS-6</t>
  </si>
  <si>
    <t xml:space="preserve">LA-CERA-43</t>
  </si>
  <si>
    <t xml:space="preserve">OH-PERS-85</t>
  </si>
  <si>
    <t xml:space="preserve">WA-PERS2-119</t>
  </si>
  <si>
    <t xml:space="preserve">Summary</t>
  </si>
  <si>
    <t xml:space="preserve">normal retrates given in the AV vary by age and yos - select and ultimate rates</t>
  </si>
  <si>
    <t xml:space="preserve">normal rates in AV vary by age and gender within plan - Plan D (largest plan) males are same as female rates</t>
  </si>
  <si>
    <t xml:space="preserve">normal retrates in AV are yos-based if 30+yos by 65 else age-based; vary by gender and plan</t>
  </si>
  <si>
    <t xml:space="preserve">retrates differ if yos&lt;30 vs 30+; vary by gender within plan</t>
  </si>
  <si>
    <t xml:space="preserve">Normal retirement eligibility</t>
  </si>
  <si>
    <t xml:space="preserve">65, or 62 w/10+yos, or age+yos&gt;=80 (or variant)</t>
  </si>
  <si>
    <t xml:space="preserve">generally age 50+ w/10+ yos, or any age w/yos 30+</t>
  </si>
  <si>
    <t xml:space="preserve">age 60+ w/5+yos, or 55+ w/25+yos, or any age w/30+yos</t>
  </si>
  <si>
    <t xml:space="preserve">age 65 w/5+ yos</t>
  </si>
  <si>
    <t xml:space="preserve">Early retirement eligibility</t>
  </si>
  <si>
    <t xml:space="preserve">eligible if age 50 w/5+yos</t>
  </si>
  <si>
    <t xml:space="preserve">I could not find early retirement rules or rates</t>
  </si>
  <si>
    <t xml:space="preserve">appears to be anyone who retires at &lt;age 65 AND &lt;30yos; AV has separate age-based ER retrates for ER-eligible actives aged 55-64; vary by gender</t>
  </si>
  <si>
    <t xml:space="preserve">eligible at age 55 w/20+yos</t>
  </si>
  <si>
    <t xml:space="preserve">Early retirement benefit</t>
  </si>
  <si>
    <t xml:space="preserve">reduced based on age and yos - appears to be actuarially beneficial to the early retiree (~3+% reductions per yos)</t>
  </si>
  <si>
    <t xml:space="preserve">NA</t>
  </si>
  <si>
    <t xml:space="preserve">reduction is based on a schedule with age and yos</t>
  </si>
  <si>
    <t xml:space="preserve">reduction can be 3% per year early, or a subsidized factor if 30+yos - based on # of years retired before normal age; not sure I understand this</t>
  </si>
  <si>
    <t xml:space="preserve">Deferred vested</t>
  </si>
  <si>
    <t xml:space="preserve">AV assumes they retire at normal retirement age</t>
  </si>
  <si>
    <t xml:space="preserve"> (age 60 if 5+yos)</t>
  </si>
  <si>
    <t xml:space="preserve">Retirement rates data in the AV</t>
  </si>
  <si>
    <t xml:space="preserve">representative rates at sample ages and yos ranges; table appears to be for both normal and early retirees</t>
  </si>
  <si>
    <t xml:space="preserve">rates at single years of age, by gender, for each plan</t>
  </si>
  <si>
    <t xml:space="preserve">unreduced retrates are yos-based if person will satisfy 30+ yos before age 65, otherwise age-based; vary by gender within plan</t>
  </si>
  <si>
    <t xml:space="preserve">Median non-safety plans</t>
  </si>
  <si>
    <t xml:space="preserve">Average plan</t>
  </si>
  <si>
    <t xml:space="preserve">Proposed average plan - AZ-PERS ppdid 6</t>
  </si>
  <si>
    <t xml:space="preserve">Older plans</t>
  </si>
  <si>
    <t xml:space="preserve">Proposed older plan - LA County ERS ppdid 43</t>
  </si>
  <si>
    <t xml:space="preserve">High apratio</t>
  </si>
  <si>
    <t xml:space="preserve">Low abratio</t>
  </si>
  <si>
    <t xml:space="preserve">High age plans</t>
  </si>
  <si>
    <t xml:space="preserve">High negative xcfpct plans</t>
  </si>
  <si>
    <t xml:space="preserve">Immature plans</t>
  </si>
  <si>
    <t xml:space="preserve">proposed immature plan - Washington PERS 2/3 ppdid 119</t>
  </si>
  <si>
    <t xml:space="preserve">low apratio plans</t>
  </si>
  <si>
    <t xml:space="preserve">low abratio plans</t>
  </si>
  <si>
    <t xml:space="preserve">low age plans</t>
  </si>
  <si>
    <t xml:space="preserve">low negative xcfpct plans</t>
  </si>
  <si>
    <t xml:space="preserve">High apratio plans</t>
  </si>
  <si>
    <t xml:space="preserve">85 Ohio PERS?</t>
  </si>
  <si>
    <t xml:space="preserve">Low abratio plans</t>
  </si>
  <si>
    <t xml:space="preserve">119 wash pers?</t>
  </si>
  <si>
    <t xml:space="preserve">high abratio plans</t>
  </si>
  <si>
    <t xml:space="preserve">88 Ohio teachers?</t>
  </si>
  <si>
    <t xml:space="preserve">37 indiana teachers?</t>
  </si>
  <si>
    <t xml:space="preserve">startcell</t>
  </si>
  <si>
    <t xml:space="preserve">A6</t>
  </si>
  <si>
    <t xml:space="preserve">examples of termination rates from selected plans</t>
  </si>
  <si>
    <t xml:space="preserve">endcell</t>
  </si>
  <si>
    <t xml:space="preserve">B67</t>
  </si>
  <si>
    <t xml:space="preserve">55% female</t>
  </si>
  <si>
    <t xml:space="preserve">plan D G male=female</t>
  </si>
  <si>
    <t xml:space="preserve">prototype termination rates</t>
  </si>
  <si>
    <t xml:space="preserve">yos</t>
  </si>
  <si>
    <t xml:space="preserve">term.average</t>
  </si>
  <si>
    <t xml:space="preserve">azpers</t>
  </si>
  <si>
    <t xml:space="preserve">lacera</t>
  </si>
  <si>
    <t xml:space="preserve">ohpers</t>
  </si>
  <si>
    <t xml:space="preserve">wapers2</t>
  </si>
  <si>
    <t xml:space="preserve">median</t>
  </si>
  <si>
    <t xml:space="preserve">mean</t>
  </si>
  <si>
    <t xml:space="preserve">CTSERS</t>
  </si>
  <si>
    <t xml:space="preserve">GA-ERS</t>
  </si>
  <si>
    <t xml:space="preserve">examples of retirement rates from selected plans</t>
  </si>
  <si>
    <t xml:space="preserve">e72</t>
  </si>
  <si>
    <t xml:space="preserve">base on state gov, 55% female</t>
  </si>
  <si>
    <t xml:space="preserve">female 55%</t>
  </si>
  <si>
    <t xml:space="preserve">varies w/yos, shown for ea=20</t>
  </si>
  <si>
    <t xml:space="preserve">prototype rates</t>
  </si>
  <si>
    <t xml:space="preserve">nr65or62er50</t>
  </si>
  <si>
    <t xml:space="preserve">nr50er50</t>
  </si>
  <si>
    <t xml:space="preserve">nrvarious</t>
  </si>
  <si>
    <t xml:space="preserve">age</t>
  </si>
  <si>
    <t xml:space="preserve">nr60er55</t>
  </si>
  <si>
    <t xml:space="preserve">nr62er55</t>
  </si>
  <si>
    <t xml:space="preserve">nr60er50</t>
  </si>
  <si>
    <t xml:space="preserve">vtvsersret</t>
  </si>
  <si>
    <t xml:space="preserve">azpers.yos11-18</t>
  </si>
  <si>
    <t xml:space="preserve">azpers.yos31+</t>
  </si>
  <si>
    <t xml:space="preserve">ohpers.yos&lt;30</t>
  </si>
  <si>
    <t xml:space="preserve">ohpers.yos30+</t>
  </si>
  <si>
    <t xml:space="preserve">ohpers.er</t>
  </si>
  <si>
    <t xml:space="preserve">wapers2.yos&lt;30</t>
  </si>
  <si>
    <t xml:space="preserve">wapers2.yos30</t>
  </si>
  <si>
    <t xml:space="preserve">Investment return</t>
  </si>
  <si>
    <t xml:space="preserve">Recommended assumed rates of for A D F</t>
  </si>
  <si>
    <t xml:space="preserve">Inflation</t>
  </si>
  <si>
    <t xml:space="preserve">Age</t>
  </si>
  <si>
    <t xml:space="preserve">Term</t>
  </si>
  <si>
    <t xml:space="preserve">Retire</t>
  </si>
  <si>
    <t xml:space="preserve">Productivity</t>
  </si>
  <si>
    <t xml:space="preserve">Built into salary increase rates, per definitions given in actuarial report – MattC</t>
  </si>
  <si>
    <t xml:space="preserve">N/A</t>
  </si>
  <si>
    <t xml:space="preserve">Group C active termination</t>
  </si>
  <si>
    <t xml:space="preserve">Men</t>
  </si>
  <si>
    <t xml:space="preserve">Women</t>
  </si>
  <si>
    <t xml:space="preserve">Group A D F disability seperation</t>
  </si>
  <si>
    <t xml:space="preserve">CurrentRecommended</t>
  </si>
  <si>
    <t xml:space="preserve">25
26
27
28
29
30
31
32
33
34
35
36
37
38
39
40
41
42
43
44</t>
  </si>
  <si>
    <t xml:space="preserve">0.03%
0.03%
0.03%
0.04%
0.04%
0.04%
0.04%
0.04%
0.05%
0.05%
0.05%
0.06%
0.06%
0.06%
0.07%
0.08%
0.08%
0.09%
0.10%
0.11%</t>
  </si>
  <si>
    <t xml:space="preserve">0.02%
0.02%
0.02%
0.02%
0.02%
0.02%
0.02%
0.02%
0.02%
0.02%
0.03%
0.03%
0.03%
0.03%
0.04%
0.04%
0.04%
0.05%
0.05%
0.06%</t>
  </si>
  <si>
    <t xml:space="preserve">45
46
47
48
49
50
51
52
53
54
55
56
57
58
59
60
61
62
63
64</t>
  </si>
  <si>
    <t xml:space="preserve">0.13%
0.14%
0.16%
0.17%
0.19%
0.21%
0.24%
0.26%
0.29%
0.32%
0.35%
0.39%
0.43%
0.47%
0.52%
0.57%
0.62%
0.68%
0.75%
0.81%</t>
  </si>
  <si>
    <t xml:space="preserve">0.06%
0.07%
0.08%
0.09%
0.10%
0.11%
0.12%
0.13%
0.14%
0.16%
0.18%
0.19%
0.21%
0.24%
0.26%
0.28%
0.31%
0.34%
0.37%
0.41%</t>
  </si>
  <si>
    <t xml:space="preserve">Current</t>
  </si>
  <si>
    <t xml:space="preserve">Recommended</t>
  </si>
  <si>
    <t xml:space="preserve">0.15%
0.16%
0.17%
0.18%
0.19%
0.20%
0.21%
0.22%
0.23%
0.25%
0.27%
0.29%
0.31%
0.33%
0.36%
0.40%
0.44%
0.48%
0.53%
0.58%</t>
  </si>
  <si>
    <t xml:space="preserve">0.08%
0.08%
0.09%
0.09%
0.09%
0.10%
0.10%
0.11%
0.12%
0.12%
0.13%
0.14%
0.15%
0.17%
0.18%
0.20%
0.22%
0.24%
0.26%
0.29%</t>
  </si>
  <si>
    <t xml:space="preserve">0.65%
0.72%
0.80%
0.89%
0.98%
1.09%
1.21%
1.34%
1.49%
1.64%
1.82%
2.00%
2.21%
2.43%
2.67%
2.93%
3.21%
3.51%
3.83%
4.18%</t>
  </si>
  <si>
    <t xml:space="preserve">0.32%
0.36%
0.40%
0.44%
0.49%
0.55%
0.61%
0.67%
0.74%
0.82%
0.91%
1.00%
1.10%
1.22%
1.33%
1.46%
1.60%
1.75%
1.92%
2.09%</t>
  </si>
  <si>
    <t xml:space="preserve">Pensioners and Beneficiaries Group A, D, and F: RP-2000 Custom Table</t>
  </si>
  <si>
    <t xml:space="preserve">(30% Blue Collar, 70% General)</t>
  </si>
  <si>
    <t xml:space="preserve">Males</t>
  </si>
  <si>
    <t xml:space="preserve">Females</t>
  </si>
  <si>
    <t xml:space="preserve">Pensioners</t>
  </si>
  <si>
    <t xml:space="preserve">and</t>
  </si>
  <si>
    <t xml:space="preserve">Beneficiaries</t>
  </si>
  <si>
    <t xml:space="preserve">Group</t>
  </si>
  <si>
    <t xml:space="preserve">C</t>
  </si>
  <si>
    <t xml:space="preserve">RP-2000</t>
  </si>
  <si>
    <t xml:space="preserve">Custom</t>
  </si>
  <si>
    <t xml:space="preserve">Table</t>
  </si>
  <si>
    <t xml:space="preserve">(Blu</t>
  </si>
  <si>
    <t xml:space="preserve">(Blue</t>
  </si>
  <si>
    <t xml:space="preserve">A12</t>
  </si>
  <si>
    <t xml:space="preserve">include headers</t>
  </si>
  <si>
    <t xml:space="preserve">N34</t>
  </si>
  <si>
    <t xml:space="preserve">exclude totals</t>
  </si>
  <si>
    <t xml:space="preserve">The numbers that I had to assume are in yellow</t>
  </si>
  <si>
    <t xml:space="preserve">Exhibit 10.5g</t>
  </si>
  <si>
    <t xml:space="preserve">Distribution of Active Members by Age and Years of Creditable Service</t>
  </si>
  <si>
    <t xml:space="preserve">Total Active Members</t>
  </si>
  <si>
    <t xml:space="preserve">Count and Average Salary</t>
  </si>
  <si>
    <t xml:space="preserve">as of June 30, 2017</t>
  </si>
  <si>
    <t xml:space="preserve">Area to read is blocked in  green. (We won't use totals.) Note that first row has assumed middle of yos group</t>
  </si>
  <si>
    <t xml:space="preserve">yosgrp-&gt;</t>
  </si>
  <si>
    <t xml:space="preserve"> 0-4</t>
  </si>
  <si>
    <t xml:space="preserve"> 5-9 </t>
  </si>
  <si>
    <t xml:space="preserve"> 10-14</t>
  </si>
  <si>
    <t xml:space="preserve"> 15-19</t>
  </si>
  <si>
    <t xml:space="preserve"> 20-24</t>
  </si>
  <si>
    <t xml:space="preserve"> 25-29</t>
  </si>
  <si>
    <t xml:space="preserve"> 30-34</t>
  </si>
  <si>
    <t xml:space="preserve">35+</t>
  </si>
  <si>
    <t xml:space="preserve">order</t>
  </si>
  <si>
    <t xml:space="preserve">type</t>
  </si>
  <si>
    <t xml:space="preserve">agelb</t>
  </si>
  <si>
    <t xml:space="preserve">ageub</t>
  </si>
  <si>
    <t xml:space="preserve">midage</t>
  </si>
  <si>
    <t xml:space="preserve">agegrp</t>
  </si>
  <si>
    <t xml:space="preserve">total</t>
  </si>
  <si>
    <t xml:space="preserve">yoslb</t>
  </si>
  <si>
    <t xml:space="preserve">yosub</t>
  </si>
  <si>
    <t xml:space="preserve">nactives</t>
  </si>
  <si>
    <t xml:space="preserve">Below 25</t>
  </si>
  <si>
    <t xml:space="preserve">salary</t>
  </si>
  <si>
    <t xml:space="preserve">25-29</t>
  </si>
  <si>
    <t xml:space="preserve">30-34</t>
  </si>
  <si>
    <t xml:space="preserve">35-39</t>
  </si>
  <si>
    <t xml:space="preserve">40-44</t>
  </si>
  <si>
    <t xml:space="preserve">45-49</t>
  </si>
  <si>
    <t xml:space="preserve">50-54</t>
  </si>
  <si>
    <t xml:space="preserve">55-59</t>
  </si>
  <si>
    <t xml:space="preserve">60-64</t>
  </si>
  <si>
    <t xml:space="preserve">65 &amp; Over</t>
  </si>
  <si>
    <t xml:space="preserve">TOTAL</t>
  </si>
  <si>
    <t xml:space="preserve">A40</t>
  </si>
  <si>
    <t xml:space="preserve">include headers and the "order" column</t>
  </si>
  <si>
    <t xml:space="preserve">IGNORES BENEFICIARIES – MattC</t>
  </si>
  <si>
    <t xml:space="preserve">G68</t>
  </si>
  <si>
    <t xml:space="preserve">INCLUDE total column - MUST be named total</t>
  </si>
  <si>
    <t xml:space="preserve">benperiod</t>
  </si>
  <si>
    <t xml:space="preserve">month</t>
  </si>
  <si>
    <t xml:space="preserve">month or year</t>
  </si>
  <si>
    <t xml:space="preserve">Note that this is a monthly annuity so the prototype preparation program will need to multiply by 12.</t>
  </si>
  <si>
    <t xml:space="preserve">Retirees</t>
  </si>
  <si>
    <t xml:space="preserve">Distribution of Retired Members and Beneficiaries by Age and Years of Service</t>
  </si>
  <si>
    <t xml:space="preserve">All Groups</t>
  </si>
  <si>
    <t xml:space="preserve">Count and Average Monthly Annuity</t>
  </si>
  <si>
    <t xml:space="preserve">nretirees</t>
  </si>
  <si>
    <t xml:space="preserve">Under 55</t>
  </si>
  <si>
    <t xml:space="preserve">benefit</t>
  </si>
  <si>
    <t xml:space="preserve">65-69</t>
  </si>
  <si>
    <t xml:space="preserve">70-74</t>
  </si>
  <si>
    <t xml:space="preserve">75-79</t>
  </si>
  <si>
    <t xml:space="preserve">80-84</t>
  </si>
  <si>
    <t xml:space="preserve">85-89</t>
  </si>
  <si>
    <t xml:space="preserve">90-94</t>
  </si>
  <si>
    <t xml:space="preserve">95 &amp; Over</t>
  </si>
  <si>
    <t xml:space="preserve">Under 35</t>
  </si>
  <si>
    <t xml:space="preserve">Svc n</t>
  </si>
  <si>
    <t xml:space="preserve">Svc tot amt</t>
  </si>
  <si>
    <t xml:space="preserve">Dis n</t>
  </si>
  <si>
    <t xml:space="preserve">Dis tot amt</t>
  </si>
  <si>
    <t xml:space="preserve">Ben n</t>
  </si>
  <si>
    <t xml:space="preserve">Ben tot amt</t>
  </si>
  <si>
    <t xml:space="preserve">Svc avg ann amt</t>
  </si>
  <si>
    <t xml:space="preserve">Dis avg ann amt</t>
  </si>
  <si>
    <t xml:space="preserve">Ben avg ann amt</t>
  </si>
  <si>
    <t xml:space="preserve">Svc avg monthly amt</t>
  </si>
  <si>
    <t xml:space="preserve">Dis avg monthly amt</t>
  </si>
  <si>
    <t xml:space="preserve">Ben avg monthly amt</t>
  </si>
  <si>
    <t xml:space="preserve">Svc+Ben n</t>
  </si>
  <si>
    <t xml:space="preserve">Svc+Ben avg monthly amt</t>
  </si>
  <si>
    <t xml:space="preserve">n</t>
  </si>
  <si>
    <t xml:space="preserve">≤35</t>
  </si>
  <si>
    <t xml:space="preserve">≥95</t>
  </si>
  <si>
    <t xml:space="preserve">Total</t>
  </si>
  <si>
    <t xml:space="preserve">from VSERS 2014 experience study</t>
  </si>
  <si>
    <t xml:space="preserve">B6</t>
  </si>
  <si>
    <t xml:space="preserve">C37</t>
  </si>
  <si>
    <t xml:space="preserve">From 2014 experience study for VSERS</t>
  </si>
  <si>
    <t xml:space="preserve">Salary growth</t>
  </si>
  <si>
    <t xml:space="preserve">Assuming that these already reflect yos (??)</t>
  </si>
  <si>
    <t xml:space="preserve">Future salary increase</t>
  </si>
  <si>
    <t xml:space="preserve">rate</t>
  </si>
  <si>
    <t xml:space="preserve">A5</t>
  </si>
  <si>
    <t xml:space="preserve">B41</t>
  </si>
  <si>
    <t xml:space="preserve">Termination</t>
  </si>
  <si>
    <t xml:space="preserve">built into scale I think (see below)</t>
  </si>
  <si>
    <t xml:space="preserve">N38</t>
  </si>
  <si>
    <t xml:space="preserve">Distribution of Active Members by Age and Years of Service</t>
  </si>
  <si>
    <t xml:space="preserve">as of June 30, 2013</t>
  </si>
  <si>
    <t xml:space="preserve">Below 19</t>
  </si>
  <si>
    <t xml:space="preserve">20-24</t>
  </si>
  <si>
    <t xml:space="preserve">70 &amp; Over</t>
  </si>
  <si>
    <t xml:space="preserve">A13</t>
  </si>
  <si>
    <t xml:space="preserve">Q33</t>
  </si>
  <si>
    <t xml:space="preserve">Exhibit 10.6g</t>
  </si>
  <si>
    <t xml:space="preserve">* Includes 109,697 service retirees, 3,610 members who retired from disabled status, 6,467 beneficiaries and 1,101 QDROs</t>
  </si>
  <si>
    <t xml:space="preserve">AZ-PERS - sample ret rates by age and yos</t>
  </si>
  <si>
    <t xml:space="preserve">they also provide a table of new retirees by age and yos, and interesting graph on ret eligibility by age and rule</t>
  </si>
  <si>
    <t xml:space="preserve">Tier 2</t>
  </si>
  <si>
    <t xml:space="preserve">0-3</t>
  </si>
  <si>
    <t xml:space="preserve"> 11-18</t>
  </si>
  <si>
    <t xml:space="preserve">31+</t>
  </si>
  <si>
    <t xml:space="preserve">C19</t>
  </si>
  <si>
    <t xml:space="preserve">note that termrates start at yos 0 and salgrowth starts at yos 1</t>
  </si>
  <si>
    <t xml:space="preserve">B26</t>
  </si>
  <si>
    <t xml:space="preserve">Calculation area</t>
  </si>
  <si>
    <t xml:space="preserve">fshare</t>
  </si>
  <si>
    <t xml:space="preserve">Years of
Service</t>
  </si>
  <si>
    <t xml:space="preserve">unisex</t>
  </si>
  <si>
    <t xml:space="preserve">20+</t>
  </si>
  <si>
    <t xml:space="preserve">Plan A general is the big one for inactives liability but it doesn't have many actives left</t>
  </si>
  <si>
    <t xml:space="preserve">Plans D, E, and G have most actives</t>
  </si>
  <si>
    <t xml:space="preserve">Note separate mortality tables by plan type and gender</t>
  </si>
  <si>
    <t xml:space="preserve">R36</t>
  </si>
  <si>
    <t xml:space="preserve">exclude totals (but if not excluded, program will exclude them</t>
  </si>
  <si>
    <t xml:space="preserve">0-1</t>
  </si>
  <si>
    <t xml:space="preserve">1-2</t>
  </si>
  <si>
    <t xml:space="preserve">2-3</t>
  </si>
  <si>
    <t xml:space="preserve">3-4</t>
  </si>
  <si>
    <t xml:space="preserve">4-5</t>
  </si>
  <si>
    <t xml:space="preserve">5-9</t>
  </si>
  <si>
    <t xml:space="preserve">10-14</t>
  </si>
  <si>
    <t xml:space="preserve">15-19</t>
  </si>
  <si>
    <t xml:space="preserve">35&amp;Over</t>
  </si>
  <si>
    <t xml:space="preserve">Under 25</t>
  </si>
  <si>
    <t xml:space="preserve">Total Count</t>
  </si>
  <si>
    <t xml:space="preserve">-</t>
  </si>
  <si>
    <t xml:space="preserve">Avg. Annual</t>
  </si>
  <si>
    <t xml:space="preserve">Exhibit C-4: Age and Service Distribution of Active Members by Count and Average Compensation as of June 30, 2013 </t>
  </si>
  <si>
    <t xml:space="preserve">All Plans</t>
  </si>
  <si>
    <t xml:space="preserve">Years of Service</t>
  </si>
  <si>
    <t xml:space="preserve">Total
Count</t>
  </si>
  <si>
    <t xml:space="preserve">Count</t>
  </si>
  <si>
    <t xml:space="preserve">Average Compensation</t>
  </si>
  <si>
    <t xml:space="preserve">Average</t>
  </si>
  <si>
    <t xml:space="preserve">Comp.</t>
  </si>
  <si>
    <t xml:space="preserve">Compensation</t>
  </si>
  <si>
    <t xml:space="preserve">G45</t>
  </si>
  <si>
    <t xml:space="preserve">95-99</t>
  </si>
  <si>
    <t xml:space="preserve">100 &amp; Over</t>
  </si>
  <si>
    <t xml:space="preserve">avg</t>
  </si>
  <si>
    <t xml:space="preserve">Exhibit C-5:  Distribution of Retired Members by Age and Retirement Year as of June 30, 2013 </t>
  </si>
  <si>
    <t xml:space="preserve">Retirement Year</t>
  </si>
  <si>
    <t xml:space="preserve">Average
Monthly</t>
  </si>
  <si>
    <t xml:space="preserve">Pre-1969</t>
  </si>
  <si>
    <t xml:space="preserve">1970-74</t>
  </si>
  <si>
    <t xml:space="preserve">1975-79</t>
  </si>
  <si>
    <t xml:space="preserve">1980-84</t>
  </si>
  <si>
    <t xml:space="preserve">1985-89</t>
  </si>
  <si>
    <t xml:space="preserve">1990-94</t>
  </si>
  <si>
    <t xml:space="preserve">1995-99</t>
  </si>
  <si>
    <t xml:space="preserve">2000-04</t>
  </si>
  <si>
    <t xml:space="preserve">2005-09</t>
  </si>
  <si>
    <t xml:space="preserve">2010-14</t>
  </si>
  <si>
    <t xml:space="preserve">Benefit</t>
  </si>
  <si>
    <t xml:space="preserve">0</t>
  </si>
  <si>
    <t xml:space="preserve">38</t>
  </si>
  <si>
    <t xml:space="preserve">53</t>
  </si>
  <si>
    <t xml:space="preserve">104</t>
  </si>
  <si>
    <t xml:space="preserve">$  1,488</t>
  </si>
  <si>
    <t xml:space="preserve">Avg Monthly</t>
  </si>
  <si>
    <t xml:space="preserve">$  1,618</t>
  </si>
  <si>
    <t xml:space="preserve">$  3,746</t>
  </si>
  <si>
    <t xml:space="preserve">LA-CERA retrates vary by age and gender within plan</t>
  </si>
  <si>
    <t xml:space="preserve">I'll use plan D; for this plan male and female rates are the same</t>
  </si>
  <si>
    <t xml:space="preserve">Service
Retirement</t>
  </si>
  <si>
    <t xml:space="preserve">make sure final year is numeric</t>
  </si>
  <si>
    <t xml:space="preserve">C27</t>
  </si>
  <si>
    <t xml:space="preserve">Los Angeles County Employees</t>
  </si>
  <si>
    <t xml:space="preserve">Retirement Association</t>
  </si>
  <si>
    <r>
      <rPr>
        <b val="true"/>
        <sz val="11"/>
        <rFont val="Arial"/>
        <family val="2"/>
        <charset val="1"/>
      </rPr>
      <t xml:space="preserve">Table A-5:
</t>
    </r>
    <r>
      <rPr>
        <b val="true"/>
        <sz val="10"/>
        <rFont val="Arial"/>
        <family val="2"/>
        <charset val="1"/>
      </rPr>
      <t xml:space="preserve">Years of
Service</t>
    </r>
  </si>
  <si>
    <r>
      <rPr>
        <b val="true"/>
        <sz val="11"/>
        <rFont val="Arial"/>
        <family val="2"/>
        <charset val="1"/>
      </rPr>
      <t xml:space="preserve">Annual Increase in Salary*
</t>
    </r>
    <r>
      <rPr>
        <sz val="10"/>
        <rFont val="Arial"/>
        <family val="2"/>
        <charset val="1"/>
      </rPr>
      <t xml:space="preserve">Due to Promotion and Longevity
</t>
    </r>
    <r>
      <rPr>
        <b val="true"/>
        <sz val="10"/>
        <rFont val="Arial"/>
        <family val="2"/>
        <charset val="1"/>
      </rPr>
      <t xml:space="preserve">General  Safety</t>
    </r>
  </si>
  <si>
    <r>
      <rPr>
        <sz val="10"/>
        <rFont val="Arial"/>
        <family val="2"/>
        <charset val="1"/>
      </rPr>
      <t xml:space="preserve">Total Annual Increase*
</t>
    </r>
    <r>
      <rPr>
        <b val="true"/>
        <sz val="10"/>
        <rFont val="Arial"/>
        <family val="2"/>
        <charset val="1"/>
      </rPr>
      <t xml:space="preserve">General  Safety</t>
    </r>
  </si>
  <si>
    <t xml:space="preserve">subtraction</t>
  </si>
  <si>
    <t xml:space="preserve">division</t>
  </si>
  <si>
    <t xml:space="preserve">&lt;1</t>
  </si>
  <si>
    <t xml:space="preserve">20 or More</t>
  </si>
  <si>
    <t xml:space="preserve">* The total expected increase in salary includes both merit (shown above) and the general wage</t>
  </si>
  <si>
    <t xml:space="preserve">increase assumption of 3.50% per annum. The total result is compounded rather than</t>
  </si>
  <si>
    <t xml:space="preserve">additive. For example, the total increase to service less than one year is 9.71% for General members.</t>
  </si>
  <si>
    <t xml:space="preserve">A9</t>
  </si>
  <si>
    <t xml:space="preserve">B40</t>
  </si>
  <si>
    <t xml:space="preserve">Note that Plan D and G term rates are the same for male and female, so I don't have to create unisex table.</t>
  </si>
  <si>
    <t xml:space="preserve">Note also that they are much lower than AZ-PERS</t>
  </si>
  <si>
    <t xml:space="preserve">N53</t>
  </si>
  <si>
    <t xml:space="preserve">can include full table</t>
  </si>
  <si>
    <t xml:space="preserve">30+</t>
  </si>
  <si>
    <t xml:space="preserve">totpay</t>
  </si>
  <si>
    <t xml:space="preserve"> 35-39</t>
  </si>
  <si>
    <t xml:space="preserve"> 40-44</t>
  </si>
  <si>
    <t xml:space="preserve"> 45-49</t>
  </si>
  <si>
    <t xml:space="preserve"> 50-54</t>
  </si>
  <si>
    <t xml:space="preserve"> 55-59</t>
  </si>
  <si>
    <t xml:space="preserve"> 60-64</t>
  </si>
  <si>
    <t xml:space="preserve"> 65-69</t>
  </si>
  <si>
    <t xml:space="preserve"> 70+</t>
  </si>
  <si>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LL </t>
    </r>
    <r>
      <rPr>
        <b val="true"/>
        <sz val="16"/>
        <rFont val="Times New Roman"/>
        <family val="1"/>
        <charset val="1"/>
      </rPr>
      <t xml:space="preserve">D</t>
    </r>
    <r>
      <rPr>
        <b val="true"/>
        <sz val="13"/>
        <rFont val="Times New Roman"/>
        <family val="1"/>
        <charset val="1"/>
      </rPr>
      <t xml:space="preserve">IVISIONS</t>
    </r>
  </si>
  <si>
    <r>
      <rPr>
        <b val="true"/>
        <sz val="16"/>
        <rFont val="Times New Roman"/>
        <family val="1"/>
        <charset val="1"/>
      </rPr>
      <t xml:space="preserve">D</t>
    </r>
    <r>
      <rPr>
        <b val="true"/>
        <sz val="13"/>
        <rFont val="Times New Roman"/>
        <family val="1"/>
        <charset val="1"/>
      </rPr>
      <t xml:space="preserve">EFINED </t>
    </r>
    <r>
      <rPr>
        <b val="true"/>
        <sz val="16"/>
        <rFont val="Times New Roman"/>
        <family val="1"/>
        <charset val="1"/>
      </rPr>
      <t xml:space="preserve">B</t>
    </r>
    <r>
      <rPr>
        <b val="true"/>
        <sz val="13"/>
        <rFont val="Times New Roman"/>
        <family val="1"/>
        <charset val="1"/>
      </rPr>
      <t xml:space="preserve">ENEFIT </t>
    </r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CTIVE </t>
    </r>
    <r>
      <rPr>
        <b val="true"/>
        <sz val="16"/>
        <rFont val="Times New Roman"/>
        <family val="1"/>
        <charset val="1"/>
      </rPr>
      <t xml:space="preserve">M</t>
    </r>
    <r>
      <rPr>
        <b val="true"/>
        <sz val="13"/>
        <rFont val="Times New Roman"/>
        <family val="1"/>
        <charset val="1"/>
      </rPr>
      <t xml:space="preserve">EMBERS IN </t>
    </r>
    <r>
      <rPr>
        <b val="true"/>
        <sz val="16"/>
        <rFont val="Times New Roman"/>
        <family val="1"/>
        <charset val="1"/>
      </rPr>
      <t xml:space="preserve">V</t>
    </r>
    <r>
      <rPr>
        <b val="true"/>
        <sz val="13"/>
        <rFont val="Times New Roman"/>
        <family val="1"/>
        <charset val="1"/>
      </rPr>
      <t xml:space="preserve">ALUATION</t>
    </r>
  </si>
  <si>
    <r>
      <rPr>
        <b val="true"/>
        <sz val="16"/>
        <rFont val="Times New Roman"/>
        <family val="1"/>
        <charset val="1"/>
      </rPr>
      <t xml:space="preserve">D</t>
    </r>
    <r>
      <rPr>
        <b val="true"/>
        <sz val="13"/>
        <rFont val="Times New Roman"/>
        <family val="1"/>
        <charset val="1"/>
      </rPr>
      <t xml:space="preserve">ECEMBER </t>
    </r>
    <r>
      <rPr>
        <b val="true"/>
        <sz val="16"/>
        <rFont val="Times New Roman"/>
        <family val="1"/>
        <charset val="1"/>
      </rPr>
      <t xml:space="preserve">31, 2011</t>
    </r>
  </si>
  <si>
    <r>
      <rPr>
        <b val="true"/>
        <sz val="13"/>
        <rFont val="Times New Roman"/>
        <family val="1"/>
        <charset val="1"/>
      </rPr>
      <t xml:space="preserve">BY </t>
    </r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TTAINED </t>
    </r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GE AND </t>
    </r>
    <r>
      <rPr>
        <b val="true"/>
        <sz val="16"/>
        <rFont val="Times New Roman"/>
        <family val="1"/>
        <charset val="1"/>
      </rPr>
      <t xml:space="preserve">Y</t>
    </r>
    <r>
      <rPr>
        <b val="true"/>
        <sz val="13"/>
        <rFont val="Times New Roman"/>
        <family val="1"/>
        <charset val="1"/>
      </rPr>
      <t xml:space="preserve">EARS OF </t>
    </r>
    <r>
      <rPr>
        <b val="true"/>
        <sz val="16"/>
        <rFont val="Times New Roman"/>
        <family val="1"/>
        <charset val="1"/>
      </rPr>
      <t xml:space="preserve">S</t>
    </r>
    <r>
      <rPr>
        <b val="true"/>
        <sz val="13"/>
        <rFont val="Times New Roman"/>
        <family val="1"/>
        <charset val="1"/>
      </rPr>
      <t xml:space="preserve">ERVICE</t>
    </r>
  </si>
  <si>
    <t xml:space="preserve">Attained Ages</t>
  </si>
  <si>
    <t xml:space="preserve">Years of Service To Valuation Date</t>
  </si>
  <si>
    <t xml:space="preserve">0-4</t>
  </si>
  <si>
    <t xml:space="preserve">Tot. Pay</t>
  </si>
  <si>
    <t xml:space="preserve">Avg. Pay</t>
  </si>
  <si>
    <t xml:space="preserve">Totals</t>
  </si>
  <si>
    <t xml:space="preserve">G47</t>
  </si>
  <si>
    <t xml:space="preserve">This is my work area</t>
  </si>
  <si>
    <t xml:space="preserve">totbenefit</t>
  </si>
  <si>
    <t xml:space="preserve">annual</t>
  </si>
  <si>
    <t xml:space="preserve">Under 20</t>
  </si>
  <si>
    <t xml:space="preserve">Attained
Ages</t>
  </si>
  <si>
    <t xml:space="preserve">Superannuation</t>
  </si>
  <si>
    <t xml:space="preserve">Disability</t>
  </si>
  <si>
    <t xml:space="preserve">No.</t>
  </si>
  <si>
    <t xml:space="preserve">Monthly
Total $</t>
  </si>
  <si>
    <t xml:space="preserve">$  4,467</t>
  </si>
  <si>
    <t xml:space="preserve">Period Certain &amp;</t>
  </si>
  <si>
    <t xml:space="preserve">Money Purchase</t>
  </si>
  <si>
    <t xml:space="preserve">OH-PERS unreduced retrates are yos-based if person will satisfy 30+ yos before age 65, otherwise age-based</t>
  </si>
  <si>
    <t xml:space="preserve">OH-PERS has separate reduced retrates</t>
  </si>
  <si>
    <t xml:space="preserve">OH-PERS retrates vary by gender within major plan</t>
  </si>
  <si>
    <r>
      <rPr>
        <b val="true"/>
        <sz val="16"/>
        <rFont val="Times New Roman"/>
        <family val="1"/>
        <charset val="1"/>
      </rPr>
      <t xml:space="preserve">P</t>
    </r>
    <r>
      <rPr>
        <b val="true"/>
        <sz val="13"/>
        <rFont val="Times New Roman"/>
        <family val="1"/>
        <charset val="1"/>
      </rPr>
      <t xml:space="preserve">ROBABILITIES OF </t>
    </r>
    <r>
      <rPr>
        <b val="true"/>
        <sz val="16"/>
        <rFont val="Times New Roman"/>
        <family val="1"/>
        <charset val="1"/>
      </rPr>
      <t xml:space="preserve">U</t>
    </r>
    <r>
      <rPr>
        <b val="true"/>
        <sz val="13"/>
        <rFont val="Times New Roman"/>
        <family val="1"/>
        <charset val="1"/>
      </rPr>
      <t xml:space="preserve">NREDUCED </t>
    </r>
    <r>
      <rPr>
        <b val="true"/>
        <sz val="16"/>
        <rFont val="Times New Roman"/>
        <family val="1"/>
        <charset val="1"/>
      </rPr>
      <t xml:space="preserve">A</t>
    </r>
    <r>
      <rPr>
        <b val="true"/>
        <sz val="13"/>
        <rFont val="Times New Roman"/>
        <family val="1"/>
        <charset val="1"/>
      </rPr>
      <t xml:space="preserve">GE AND </t>
    </r>
    <r>
      <rPr>
        <b val="true"/>
        <sz val="16"/>
        <rFont val="Times New Roman"/>
        <family val="1"/>
        <charset val="1"/>
      </rPr>
      <t xml:space="preserve">S</t>
    </r>
    <r>
      <rPr>
        <b val="true"/>
        <sz val="13"/>
        <rFont val="Times New Roman"/>
        <family val="1"/>
        <charset val="1"/>
      </rPr>
      <t xml:space="preserve">ERVICE </t>
    </r>
    <r>
      <rPr>
        <b val="true"/>
        <sz val="16"/>
        <rFont val="Times New Roman"/>
        <family val="1"/>
        <charset val="1"/>
      </rPr>
      <t xml:space="preserve">R</t>
    </r>
    <r>
      <rPr>
        <b val="true"/>
        <sz val="13"/>
        <rFont val="Times New Roman"/>
        <family val="1"/>
        <charset val="1"/>
      </rPr>
      <t xml:space="preserve">ETIREMENT</t>
    </r>
  </si>
  <si>
    <t xml:space="preserve">Ages</t>
  </si>
  <si>
    <t xml:space="preserve">Percent of Eligible Active Members
Retiring Within Next Year</t>
  </si>
  <si>
    <t xml:space="preserve">stategov</t>
  </si>
  <si>
    <t xml:space="preserve">State</t>
  </si>
  <si>
    <t xml:space="preserve">Local Government</t>
  </si>
  <si>
    <t xml:space="preserve">female%</t>
  </si>
  <si>
    <t xml:space="preserve">85 &amp; Over</t>
  </si>
  <si>
    <t xml:space="preserve">Ref</t>
  </si>
  <si>
    <t xml:space="preserve">Public
Safety</t>
  </si>
  <si>
    <t xml:space="preserve">Law
Enforcement</t>
  </si>
  <si>
    <t xml:space="preserve">Service</t>
  </si>
  <si>
    <t xml:space="preserve">unisex sg</t>
  </si>
  <si>
    <t xml:space="preserve">32-39</t>
  </si>
  <si>
    <t xml:space="preserve">50 &amp; Over</t>
  </si>
  <si>
    <t xml:space="preserve">Ohio Public Employees Retirement System  X-3</t>
  </si>
  <si>
    <r>
      <rPr>
        <b val="true"/>
        <sz val="16"/>
        <rFont val="Times New Roman"/>
        <family val="1"/>
        <charset val="1"/>
      </rPr>
      <t xml:space="preserve">P</t>
    </r>
    <r>
      <rPr>
        <b val="true"/>
        <sz val="13"/>
        <rFont val="Times New Roman"/>
        <family val="1"/>
        <charset val="1"/>
      </rPr>
      <t xml:space="preserve">ROBABILITIES OF </t>
    </r>
    <r>
      <rPr>
        <b val="true"/>
        <sz val="16"/>
        <rFont val="Times New Roman"/>
        <family val="1"/>
        <charset val="1"/>
      </rPr>
      <t xml:space="preserve">R</t>
    </r>
    <r>
      <rPr>
        <b val="true"/>
        <sz val="13"/>
        <rFont val="Times New Roman"/>
        <family val="1"/>
        <charset val="1"/>
      </rPr>
      <t xml:space="preserve">EDUCED </t>
    </r>
    <r>
      <rPr>
        <b val="true"/>
        <sz val="16"/>
        <rFont val="Times New Roman"/>
        <family val="1"/>
        <charset val="1"/>
      </rPr>
      <t xml:space="preserve">R</t>
    </r>
    <r>
      <rPr>
        <b val="true"/>
        <sz val="13"/>
        <rFont val="Times New Roman"/>
        <family val="1"/>
        <charset val="1"/>
      </rPr>
      <t xml:space="preserve">ETIREMENT</t>
    </r>
  </si>
  <si>
    <t xml:space="preserve">Public</t>
  </si>
  <si>
    <t xml:space="preserve">Safety</t>
  </si>
  <si>
    <t xml:space="preserve">note that I use same value for 0 as for 5</t>
  </si>
  <si>
    <t xml:space="preserve">merit</t>
  </si>
  <si>
    <t xml:space="preserve">econ</t>
  </si>
  <si>
    <t xml:space="preserve">B18</t>
  </si>
  <si>
    <t xml:space="preserve">p.126</t>
  </si>
  <si>
    <t xml:space="preserve">A7</t>
  </si>
  <si>
    <t xml:space="preserve">S33</t>
  </si>
  <si>
    <t xml:space="preserve">yellow cell calc'd</t>
  </si>
  <si>
    <t xml:space="preserve">40 &amp; Over</t>
  </si>
  <si>
    <t xml:space="preserve">checksum</t>
  </si>
  <si>
    <t xml:space="preserve">A8</t>
  </si>
  <si>
    <t xml:space="preserve">T30</t>
  </si>
  <si>
    <t xml:space="preserve">Note: rather than try to reverse engineer values for all the supressed cells, I just zeroed them out (yellow cells)</t>
  </si>
  <si>
    <t xml:space="preserve">Besides, we only want the totals for this, therefore I put the totals first</t>
  </si>
  <si>
    <t xml:space="preserve">Under 50</t>
  </si>
  <si>
    <t xml:space="preserve">*</t>
  </si>
  <si>
    <r>
      <rPr>
        <b val="true"/>
        <sz val="9"/>
        <rFont val="Arial"/>
        <family val="2"/>
        <charset val="1"/>
      </rPr>
      <t xml:space="preserve">Age and Years Retired Distribution of Service Retired Members
(Number of Service Retired Members and Average Monthly Benefit)
</t>
    </r>
    <r>
      <rPr>
        <i val="true"/>
        <sz val="9"/>
        <rFont val="Arial"/>
        <family val="2"/>
        <charset val="1"/>
      </rPr>
      <t xml:space="preserve">(Continued)</t>
    </r>
  </si>
  <si>
    <t xml:space="preserve">PERS Plan 2</t>
  </si>
  <si>
    <t xml:space="preserve">Attained Age</t>
  </si>
  <si>
    <t xml:space="preserve">Attained Years Retired</t>
  </si>
  <si>
    <t xml:space="preserve">35-39 40 &amp; Over</t>
  </si>
  <si>
    <t xml:space="preserve">0  0</t>
  </si>
  <si>
    <t xml:space="preserve">$0  $0</t>
  </si>
  <si>
    <t xml:space="preserve">Total  1,233</t>
  </si>
  <si>
    <t xml:space="preserve">0  0  24,113</t>
  </si>
  <si>
    <t xml:space="preserve">$0  $0  $1,247</t>
  </si>
  <si>
    <t xml:space="preserve">Average:  Age  71.5  Males  10,851</t>
  </si>
  <si>
    <t xml:space="preserve">  Years Retired  6.5  Females  13,262</t>
  </si>
  <si>
    <t xml:space="preserve">*Monthly benefit omitted for privacy reasons.</t>
  </si>
  <si>
    <t xml:space="preserve">WA-PERS2 retrates vary by age and gender, with diff rates for yos&lt;30 vs 30+</t>
  </si>
  <si>
    <t xml:space="preserve">yos&lt;30</t>
  </si>
  <si>
    <t xml:space="preserve">yos30+</t>
  </si>
  <si>
    <t xml:space="preserve">male</t>
  </si>
  <si>
    <t xml:space="preserve">female</t>
  </si>
  <si>
    <t xml:space="preserve">A11</t>
  </si>
  <si>
    <t xml:space="preserve">B42</t>
  </si>
  <si>
    <t xml:space="preserve">PERS uses a general salary increase of 3.75%</t>
  </si>
  <si>
    <t xml:space="preserve">Plus they report a salary scale without general increase</t>
  </si>
  <si>
    <t xml:space="preserve">I combine them below</t>
  </si>
  <si>
    <t xml:space="preserve">Note that this is by SERVICE YEARS, not AGE</t>
  </si>
  <si>
    <t xml:space="preserve">This is the same as AZ-SERS</t>
  </si>
  <si>
    <t xml:space="preserve">general</t>
  </si>
  <si>
    <t xml:space="preserve">step</t>
  </si>
  <si>
    <t xml:space="preserve">B37</t>
  </si>
  <si>
    <t xml:space="preserve">fpercent</t>
  </si>
  <si>
    <t xml:space="preserve">salgrowth</t>
  </si>
  <si>
    <t xml:space="preserve">adj</t>
  </si>
  <si>
    <t xml:space="preserve">cumprod</t>
  </si>
  <si>
    <t xml:space="preserve">lets look at age 40-44 group</t>
  </si>
  <si>
    <t xml:space="preserve">&gt; lactives$eacuts</t>
  </si>
  <si>
    <t xml:space="preserve">stub</t>
  </si>
  <si>
    <t xml:space="preserve">lb</t>
  </si>
  <si>
    <t xml:space="preserve">ub</t>
  </si>
  <si>
    <t xml:space="preserve">pay</t>
  </si>
  <si>
    <t xml:space="preserve">ea</t>
  </si>
  <si>
    <t xml:space="preserve">payroll</t>
  </si>
  <si>
    <t xml:space="preserve">ncells</t>
  </si>
  <si>
    <t xml:space="preserve">Expand</t>
  </si>
  <si>
    <t xml:space="preserve">sal1</t>
  </si>
  <si>
    <t xml:space="preserve">scale vs midpt</t>
  </si>
  <si>
    <t xml:space="preserve">eawt</t>
  </si>
  <si>
    <t xml:space="preserve">age.cell</t>
  </si>
  <si>
    <t xml:space="preserve">planname</t>
  </si>
  <si>
    <t xml:space="preserve">totben</t>
  </si>
  <si>
    <t xml:space="preserve">AZ-PERS</t>
  </si>
  <si>
    <t xml:space="preserve">AZ-PERS.fillin</t>
  </si>
</sst>
</file>

<file path=xl/styles.xml><?xml version="1.0" encoding="utf-8"?>
<styleSheet xmlns="http://schemas.openxmlformats.org/spreadsheetml/2006/main">
  <numFmts count="14">
    <numFmt numFmtId="164" formatCode="General"/>
    <numFmt numFmtId="165" formatCode="_(* #,##0.00_);_(* \(#,##0.00\);_(* \-??_);_(@_)"/>
    <numFmt numFmtId="166" formatCode="_(* #,##0.0000_);_(* \(#,##0.0000\);_(* \-??_);_(@_)"/>
    <numFmt numFmtId="167" formatCode="D\-MMM"/>
    <numFmt numFmtId="168" formatCode="0.00%"/>
    <numFmt numFmtId="169" formatCode="_(* #,##0_);_(* \(#,##0\);_(* \-??_);_(@_)"/>
    <numFmt numFmtId="170" formatCode="#,##0"/>
    <numFmt numFmtId="171" formatCode="[$$-409]#,##0.00;[RED]\-[$$-409]#,##0.00"/>
    <numFmt numFmtId="172" formatCode="0.0000"/>
    <numFmt numFmtId="173" formatCode="0%"/>
    <numFmt numFmtId="174" formatCode="_(* #,##0.00000_);_(* \(#,##0.00000\);_(* \-??_);_(@_)"/>
    <numFmt numFmtId="175" formatCode="0"/>
    <numFmt numFmtId="176" formatCode="\$#,##0;&quot;$-&quot;#,##0"/>
    <numFmt numFmtId="177" formatCode="_(* #,##0.000_);_(* \(#,##0.000\);_(* \-??_);_(@_)"/>
  </numFmts>
  <fonts count="34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rgb="FF000000"/>
      <name val="Calibri"/>
      <family val="2"/>
      <charset val="1"/>
    </font>
    <font>
      <u val="single"/>
      <sz val="11"/>
      <color rgb="FF0563C1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sz val="14"/>
      <color rgb="FF595959"/>
      <name val="Calibri"/>
      <family val="2"/>
    </font>
    <font>
      <sz val="9"/>
      <color rgb="FF595959"/>
      <name val="Calibri"/>
      <family val="2"/>
    </font>
    <font>
      <sz val="10.5"/>
      <name val="Times New Roman"/>
      <family val="1"/>
      <charset val="1"/>
    </font>
    <font>
      <b val="true"/>
      <sz val="11"/>
      <name val="Arial"/>
      <family val="2"/>
      <charset val="1"/>
    </font>
    <font>
      <b val="true"/>
      <sz val="6"/>
      <name val="Arial"/>
      <family val="2"/>
      <charset val="1"/>
    </font>
    <font>
      <sz val="6"/>
      <name val="Arial"/>
      <family val="2"/>
      <charset val="1"/>
    </font>
    <font>
      <b val="true"/>
      <i val="true"/>
      <sz val="6"/>
      <name val="Arial"/>
      <family val="2"/>
      <charset val="1"/>
    </font>
    <font>
      <b val="true"/>
      <sz val="8"/>
      <name val="Arial"/>
      <family val="2"/>
      <charset val="1"/>
    </font>
    <font>
      <sz val="8"/>
      <name val="Arial"/>
      <family val="2"/>
      <charset val="1"/>
    </font>
    <font>
      <b val="true"/>
      <sz val="12"/>
      <name val="Arial"/>
      <family val="2"/>
      <charset val="1"/>
    </font>
    <font>
      <b val="true"/>
      <sz val="10"/>
      <name val="Arial"/>
      <family val="2"/>
      <charset val="1"/>
    </font>
    <font>
      <sz val="10"/>
      <name val="Arial"/>
      <family val="2"/>
      <charset val="1"/>
    </font>
    <font>
      <i val="true"/>
      <sz val="9"/>
      <name val="Arial"/>
      <family val="2"/>
      <charset val="1"/>
    </font>
    <font>
      <b val="true"/>
      <sz val="16"/>
      <name val="Times New Roman"/>
      <family val="1"/>
      <charset val="1"/>
    </font>
    <font>
      <b val="true"/>
      <sz val="13"/>
      <name val="Times New Roman"/>
      <family val="1"/>
      <charset val="1"/>
    </font>
    <font>
      <b val="true"/>
      <sz val="8"/>
      <name val="Times New Roman"/>
      <family val="1"/>
      <charset val="1"/>
    </font>
    <font>
      <sz val="8"/>
      <name val="Times New Roman"/>
      <family val="1"/>
      <charset val="1"/>
    </font>
    <font>
      <b val="true"/>
      <sz val="11.5"/>
      <name val="Times New Roman"/>
      <family val="1"/>
      <charset val="1"/>
    </font>
    <font>
      <sz val="11.5"/>
      <name val="Times New Roman"/>
      <family val="1"/>
      <charset val="1"/>
    </font>
    <font>
      <b val="true"/>
      <sz val="10"/>
      <name val="Times New Roman"/>
      <family val="1"/>
      <charset val="1"/>
    </font>
    <font>
      <sz val="10"/>
      <name val="Times New Roman"/>
      <family val="1"/>
      <charset val="1"/>
    </font>
    <font>
      <b val="true"/>
      <sz val="10.5"/>
      <name val="Times New Roman"/>
      <family val="1"/>
      <charset val="1"/>
    </font>
    <font>
      <sz val="8.5"/>
      <name val="Times New Roman"/>
      <family val="1"/>
      <charset val="1"/>
    </font>
    <font>
      <b val="true"/>
      <sz val="9"/>
      <name val="Arial"/>
      <family val="2"/>
      <charset val="1"/>
    </font>
    <font>
      <sz val="9"/>
      <name val="Arial"/>
      <family val="2"/>
      <charset val="1"/>
    </font>
    <font>
      <sz val="10"/>
      <color rgb="FF0000FF"/>
      <name val="Lucida Console"/>
      <family val="3"/>
      <charset val="1"/>
    </font>
    <font>
      <sz val="10"/>
      <color rgb="FF000000"/>
      <name val="Lucida Console"/>
      <family val="3"/>
      <charset val="1"/>
    </font>
  </fonts>
  <fills count="10">
    <fill>
      <patternFill patternType="none"/>
    </fill>
    <fill>
      <patternFill patternType="gray125"/>
    </fill>
    <fill>
      <patternFill patternType="solid">
        <fgColor rgb="FFFFE699"/>
        <bgColor rgb="FFFFF2CC"/>
      </patternFill>
    </fill>
    <fill>
      <patternFill patternType="solid">
        <fgColor rgb="FFFFFF00"/>
        <bgColor rgb="FFFFF200"/>
      </patternFill>
    </fill>
    <fill>
      <patternFill patternType="solid">
        <fgColor rgb="FFFFF2CC"/>
        <bgColor rgb="FFEDEDED"/>
      </patternFill>
    </fill>
    <fill>
      <patternFill patternType="solid">
        <fgColor rgb="FFE2F0D9"/>
        <bgColor rgb="FFEDEDED"/>
      </patternFill>
    </fill>
    <fill>
      <patternFill patternType="solid">
        <fgColor rgb="FFFFF200"/>
        <bgColor rgb="FFFFFF00"/>
      </patternFill>
    </fill>
    <fill>
      <patternFill patternType="solid">
        <fgColor rgb="FFFFFFFF"/>
        <bgColor rgb="FFEDEDED"/>
      </patternFill>
    </fill>
    <fill>
      <patternFill patternType="solid">
        <fgColor rgb="FFDEEBF7"/>
        <bgColor rgb="FFEDEDED"/>
      </patternFill>
    </fill>
    <fill>
      <patternFill patternType="solid">
        <fgColor rgb="FFEDEDED"/>
        <bgColor rgb="FFDEEBF7"/>
      </patternFill>
    </fill>
  </fills>
  <borders count="8">
    <border diagonalUp="false" diagonalDown="false">
      <left/>
      <right/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/>
      <right/>
      <top style="thin"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thin"/>
      <right style="thin"/>
      <top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165" fontId="0" fillId="0" borderId="0" applyFont="true" applyBorder="false" applyAlignment="true" applyProtection="false">
      <alignment horizontal="general" vertical="bottom" textRotation="0" wrapText="false" indent="0" shrinkToFit="false"/>
    </xf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173" fontId="0" fillId="0" borderId="0" applyFont="true" applyBorder="false" applyAlignment="true" applyProtection="false">
      <alignment horizontal="general" vertical="bottom" textRotation="0" wrapText="false" indent="0" shrinkToFit="false"/>
    </xf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248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left" vertical="center" textRotation="0" wrapText="true" indent="0" shrinkToFit="false"/>
      <protection locked="true" hidden="false"/>
    </xf>
    <xf numFmtId="164" fontId="4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6" fontId="0" fillId="3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6" fontId="4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6" fontId="0" fillId="0" borderId="0" xfId="15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4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4" fillId="0" borderId="1" xfId="15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6" fontId="4" fillId="0" borderId="0" xfId="15" applyFont="true" applyBorder="tru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9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9" fontId="0" fillId="5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9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0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1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2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2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73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9" fontId="0" fillId="0" borderId="0" xfId="15" applyFont="true" applyBorder="true" applyAlignment="true" applyProtection="true">
      <alignment horizontal="right" vertical="bottom" textRotation="0" wrapText="false" indent="0" shrinkToFit="false"/>
      <protection locked="true" hidden="false"/>
    </xf>
    <xf numFmtId="169" fontId="0" fillId="0" borderId="0" xfId="15" applyFont="true" applyBorder="true" applyAlignment="true" applyProtection="true">
      <alignment horizontal="right" vertical="bottom" textRotation="0" wrapText="false" indent="1" shrinkToFit="false"/>
      <protection locked="true" hidden="false"/>
    </xf>
    <xf numFmtId="174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64" fontId="11" fillId="0" borderId="1" xfId="0" applyFont="true" applyBorder="true" applyAlignment="true" applyProtection="false">
      <alignment horizontal="right" vertical="bottom" textRotation="0" wrapText="true" indent="15" shrinkToFit="false"/>
      <protection locked="true" hidden="false"/>
    </xf>
    <xf numFmtId="164" fontId="12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13" fillId="0" borderId="2" xfId="0" applyFont="true" applyBorder="true" applyAlignment="true" applyProtection="false">
      <alignment horizontal="left" vertical="center" textRotation="0" wrapText="true" indent="9" shrinkToFit="false"/>
      <protection locked="true" hidden="false"/>
    </xf>
    <xf numFmtId="164" fontId="0" fillId="0" borderId="2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64" fontId="11" fillId="0" borderId="2" xfId="0" applyFont="true" applyBorder="true" applyAlignment="true" applyProtection="false">
      <alignment horizontal="left" vertical="center" textRotation="0" wrapText="true" indent="9" shrinkToFit="false"/>
      <protection locked="true" hidden="false"/>
    </xf>
    <xf numFmtId="164" fontId="12" fillId="0" borderId="2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64" fontId="12" fillId="0" borderId="2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12" fillId="0" borderId="2" xfId="0" applyFont="true" applyBorder="true" applyAlignment="true" applyProtection="false">
      <alignment horizontal="right" vertical="center" textRotation="0" wrapText="true" indent="9" shrinkToFit="false"/>
      <protection locked="true" hidden="false"/>
    </xf>
    <xf numFmtId="164" fontId="12" fillId="0" borderId="3" xfId="0" applyFont="true" applyBorder="true" applyAlignment="true" applyProtection="false">
      <alignment horizontal="right" vertical="bottom" textRotation="0" wrapText="true" indent="9" shrinkToFit="false"/>
      <protection locked="true" hidden="false"/>
    </xf>
    <xf numFmtId="175" fontId="12" fillId="0" borderId="3" xfId="0" applyFont="true" applyBorder="true" applyAlignment="true" applyProtection="false">
      <alignment horizontal="right" vertical="bottom" textRotation="0" wrapText="true" indent="9" shrinkToFit="false"/>
      <protection locked="true" hidden="false"/>
    </xf>
    <xf numFmtId="175" fontId="12" fillId="0" borderId="3" xfId="0" applyFont="true" applyBorder="true" applyAlignment="true" applyProtection="false">
      <alignment horizontal="right" vertical="bottom" textRotation="0" wrapText="true" indent="1" shrinkToFit="false"/>
      <protection locked="true" hidden="false"/>
    </xf>
    <xf numFmtId="175" fontId="12" fillId="0" borderId="3" xfId="0" applyFont="true" applyBorder="true" applyAlignment="true" applyProtection="false">
      <alignment horizontal="right" vertical="bottom" textRotation="0" wrapText="true" indent="0" shrinkToFit="false"/>
      <protection locked="true" hidden="false"/>
    </xf>
    <xf numFmtId="164" fontId="12" fillId="0" borderId="0" xfId="0" applyFont="true" applyBorder="false" applyAlignment="true" applyProtection="false">
      <alignment horizontal="left" vertical="center" textRotation="0" wrapText="true" indent="9" shrinkToFit="false"/>
      <protection locked="true" hidden="false"/>
    </xf>
    <xf numFmtId="170" fontId="12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75" fontId="12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75" fontId="12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0" fontId="12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0" fontId="12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12" fillId="0" borderId="1" xfId="0" applyFont="true" applyBorder="true" applyAlignment="true" applyProtection="false">
      <alignment horizontal="right" vertical="center" textRotation="0" wrapText="true" indent="9" shrinkToFit="false"/>
      <protection locked="true" hidden="false"/>
    </xf>
    <xf numFmtId="175" fontId="12" fillId="0" borderId="1" xfId="0" applyFont="true" applyBorder="true" applyAlignment="true" applyProtection="false">
      <alignment horizontal="right" vertical="center" textRotation="0" wrapText="true" indent="9" shrinkToFit="false"/>
      <protection locked="true" hidden="false"/>
    </xf>
    <xf numFmtId="175" fontId="12" fillId="0" borderId="1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0" fontId="12" fillId="0" borderId="1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11" fillId="0" borderId="3" xfId="0" applyFont="true" applyBorder="true" applyAlignment="true" applyProtection="false">
      <alignment horizontal="right" vertical="center" textRotation="0" wrapText="true" indent="9" shrinkToFit="false"/>
      <protection locked="true" hidden="false"/>
    </xf>
    <xf numFmtId="170" fontId="12" fillId="0" borderId="3" xfId="0" applyFont="true" applyBorder="true" applyAlignment="true" applyProtection="false">
      <alignment horizontal="right" vertical="center" textRotation="0" wrapText="true" indent="9" shrinkToFit="false"/>
      <protection locked="true" hidden="false"/>
    </xf>
    <xf numFmtId="170" fontId="12" fillId="0" borderId="3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0" fontId="12" fillId="0" borderId="3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13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11" fillId="0" borderId="1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64" fontId="11" fillId="0" borderId="2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12" fillId="0" borderId="2" xfId="0" applyFont="true" applyBorder="true" applyAlignment="true" applyProtection="false">
      <alignment horizontal="left" vertical="center" textRotation="0" wrapText="true" indent="9" shrinkToFit="false"/>
      <protection locked="true" hidden="false"/>
    </xf>
    <xf numFmtId="164" fontId="12" fillId="0" borderId="1" xfId="0" applyFont="true" applyBorder="true" applyAlignment="true" applyProtection="false">
      <alignment horizontal="left" vertical="center" textRotation="0" wrapText="true" indent="9" shrinkToFit="false"/>
      <protection locked="true" hidden="false"/>
    </xf>
    <xf numFmtId="164" fontId="12" fillId="0" borderId="3" xfId="0" applyFont="true" applyBorder="true" applyAlignment="true" applyProtection="false">
      <alignment horizontal="right" vertical="bottom" textRotation="0" wrapText="true" indent="12" shrinkToFit="false"/>
      <protection locked="true" hidden="false"/>
    </xf>
    <xf numFmtId="170" fontId="12" fillId="0" borderId="3" xfId="0" applyFont="true" applyBorder="true" applyAlignment="true" applyProtection="false">
      <alignment horizontal="right" vertical="bottom" textRotation="0" wrapText="true" indent="9" shrinkToFit="false"/>
      <protection locked="true" hidden="false"/>
    </xf>
    <xf numFmtId="170" fontId="12" fillId="0" borderId="3" xfId="0" applyFont="true" applyBorder="true" applyAlignment="true" applyProtection="false">
      <alignment horizontal="left" vertical="bottom" textRotation="0" wrapText="true" indent="9" shrinkToFit="false"/>
      <protection locked="true" hidden="false"/>
    </xf>
    <xf numFmtId="170" fontId="12" fillId="0" borderId="3" xfId="0" applyFont="true" applyBorder="true" applyAlignment="true" applyProtection="false">
      <alignment horizontal="right" vertical="bottom" textRotation="0" wrapText="true" indent="0" shrinkToFit="false"/>
      <protection locked="true" hidden="false"/>
    </xf>
    <xf numFmtId="164" fontId="12" fillId="0" borderId="0" xfId="0" applyFont="true" applyBorder="false" applyAlignment="true" applyProtection="false">
      <alignment horizontal="right" vertical="center" textRotation="0" wrapText="true" indent="15" shrinkToFit="false"/>
      <protection locked="true" hidden="false"/>
    </xf>
    <xf numFmtId="170" fontId="12" fillId="0" borderId="0" xfId="0" applyFont="true" applyBorder="false" applyAlignment="true" applyProtection="false">
      <alignment horizontal="left" vertical="center" textRotation="0" wrapText="true" indent="9" shrinkToFit="false"/>
      <protection locked="true" hidden="false"/>
    </xf>
    <xf numFmtId="164" fontId="12" fillId="0" borderId="0" xfId="0" applyFont="true" applyBorder="false" applyAlignment="true" applyProtection="false">
      <alignment horizontal="right" vertical="center" textRotation="0" wrapText="true" indent="12" shrinkToFit="false"/>
      <protection locked="true" hidden="false"/>
    </xf>
    <xf numFmtId="164" fontId="12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64" fontId="12" fillId="0" borderId="1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0" fontId="12" fillId="0" borderId="1" xfId="0" applyFont="true" applyBorder="true" applyAlignment="true" applyProtection="false">
      <alignment horizontal="right" vertical="center" textRotation="0" wrapText="true" indent="9" shrinkToFit="false"/>
      <protection locked="true" hidden="false"/>
    </xf>
    <xf numFmtId="170" fontId="12" fillId="0" borderId="1" xfId="0" applyFont="true" applyBorder="true" applyAlignment="true" applyProtection="false">
      <alignment horizontal="left" vertical="center" textRotation="0" wrapText="true" indent="9" shrinkToFit="false"/>
      <protection locked="true" hidden="false"/>
    </xf>
    <xf numFmtId="170" fontId="12" fillId="0" borderId="1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11" fillId="0" borderId="3" xfId="0" applyFont="true" applyBorder="true" applyAlignment="true" applyProtection="false">
      <alignment horizontal="left" vertical="bottom" textRotation="0" wrapText="true" indent="0" shrinkToFit="false"/>
      <protection locked="true" hidden="false"/>
    </xf>
    <xf numFmtId="170" fontId="12" fillId="0" borderId="3" xfId="0" applyFont="true" applyBorder="true" applyAlignment="true" applyProtection="false">
      <alignment horizontal="right" vertical="bottom" textRotation="0" wrapText="true" indent="1" shrinkToFit="false"/>
      <protection locked="true" hidden="false"/>
    </xf>
    <xf numFmtId="164" fontId="11" fillId="0" borderId="0" xfId="0" applyFont="true" applyBorder="false" applyAlignment="true" applyProtection="false">
      <alignment horizontal="left" vertical="top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top" textRotation="0" wrapText="true" indent="0" shrinkToFit="false"/>
      <protection locked="true" hidden="false"/>
    </xf>
    <xf numFmtId="164" fontId="14" fillId="0" borderId="1" xfId="0" applyFont="true" applyBorder="true" applyAlignment="true" applyProtection="false">
      <alignment horizontal="right" vertical="bottom" textRotation="0" wrapText="true" indent="1" shrinkToFit="false"/>
      <protection locked="true" hidden="false"/>
    </xf>
    <xf numFmtId="164" fontId="15" fillId="0" borderId="0" xfId="0" applyFont="true" applyBorder="false" applyAlignment="true" applyProtection="false">
      <alignment horizontal="right" vertical="bottom" textRotation="0" wrapText="true" indent="9" shrinkToFit="false"/>
      <protection locked="true" hidden="false"/>
    </xf>
    <xf numFmtId="164" fontId="15" fillId="0" borderId="0" xfId="0" applyFont="true" applyBorder="false" applyAlignment="true" applyProtection="false">
      <alignment horizontal="center" vertical="top" textRotation="0" wrapText="true" indent="0" shrinkToFit="false"/>
      <protection locked="true" hidden="false"/>
    </xf>
    <xf numFmtId="164" fontId="14" fillId="0" borderId="1" xfId="0" applyFont="true" applyBorder="true" applyAlignment="true" applyProtection="false">
      <alignment horizontal="left" vertical="center" textRotation="0" wrapText="true" indent="12" shrinkToFit="false"/>
      <protection locked="true" hidden="false"/>
    </xf>
    <xf numFmtId="164" fontId="15" fillId="0" borderId="2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15" fillId="0" borderId="2" xfId="0" applyFont="true" applyBorder="true" applyAlignment="true" applyProtection="false">
      <alignment horizontal="right" vertical="center" textRotation="0" wrapText="true" indent="9" shrinkToFit="false"/>
      <protection locked="true" hidden="false"/>
    </xf>
    <xf numFmtId="164" fontId="15" fillId="0" borderId="1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15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15" fillId="0" borderId="3" xfId="0" applyFont="true" applyBorder="true" applyAlignment="true" applyProtection="false">
      <alignment horizontal="right" vertical="top" textRotation="0" wrapText="true" indent="9" shrinkToFit="false"/>
      <protection locked="true" hidden="false"/>
    </xf>
    <xf numFmtId="164" fontId="15" fillId="0" borderId="3" xfId="0" applyFont="true" applyBorder="true" applyAlignment="true" applyProtection="false">
      <alignment horizontal="right" vertical="top" textRotation="0" wrapText="true" indent="1" shrinkToFit="false"/>
      <protection locked="true" hidden="false"/>
    </xf>
    <xf numFmtId="164" fontId="15" fillId="0" borderId="3" xfId="0" applyFont="true" applyBorder="true" applyAlignment="true" applyProtection="false">
      <alignment horizontal="right" vertical="top" textRotation="0" wrapText="true" indent="0" shrinkToFit="false"/>
      <protection locked="true" hidden="false"/>
    </xf>
    <xf numFmtId="164" fontId="15" fillId="0" borderId="0" xfId="0" applyFont="true" applyBorder="false" applyAlignment="true" applyProtection="false">
      <alignment horizontal="left" vertical="center" textRotation="0" wrapText="true" indent="12" shrinkToFit="false"/>
      <protection locked="true" hidden="false"/>
    </xf>
    <xf numFmtId="175" fontId="15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5" fontId="15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70" fontId="15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0" fontId="15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0" fontId="15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64" fontId="15" fillId="0" borderId="0" xfId="0" applyFont="true" applyBorder="false" applyAlignment="true" applyProtection="false">
      <alignment horizontal="right" vertical="top" textRotation="0" wrapText="true" indent="1" shrinkToFit="false"/>
      <protection locked="true" hidden="false"/>
    </xf>
    <xf numFmtId="175" fontId="15" fillId="0" borderId="0" xfId="0" applyFont="true" applyBorder="false" applyAlignment="true" applyProtection="false">
      <alignment horizontal="right" vertical="top" textRotation="0" wrapText="true" indent="1" shrinkToFit="false"/>
      <protection locked="true" hidden="false"/>
    </xf>
    <xf numFmtId="175" fontId="15" fillId="0" borderId="0" xfId="0" applyFont="true" applyBorder="false" applyAlignment="true" applyProtection="false">
      <alignment horizontal="right" vertical="top" textRotation="0" wrapText="true" indent="9" shrinkToFit="false"/>
      <protection locked="true" hidden="false"/>
    </xf>
    <xf numFmtId="170" fontId="15" fillId="0" borderId="0" xfId="0" applyFont="true" applyBorder="false" applyAlignment="true" applyProtection="false">
      <alignment horizontal="right" vertical="top" textRotation="0" wrapText="true" indent="0" shrinkToFit="false"/>
      <protection locked="true" hidden="false"/>
    </xf>
    <xf numFmtId="164" fontId="14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0" fontId="14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15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6" fontId="15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6" fontId="15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64" fontId="14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7" fontId="0" fillId="0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77" fontId="0" fillId="0" borderId="0" xfId="15" applyFont="true" applyBorder="true" applyAlignment="true" applyProtection="true">
      <alignment horizontal="general" vertical="bottom" textRotation="0" wrapText="true" indent="0" shrinkToFit="false"/>
      <protection locked="true" hidden="false"/>
    </xf>
    <xf numFmtId="164" fontId="16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10" fillId="0" borderId="1" xfId="0" applyFont="true" applyBorder="true" applyAlignment="true" applyProtection="false">
      <alignment horizontal="right" vertical="bottom" textRotation="0" wrapText="true" indent="1" shrinkToFit="false"/>
      <protection locked="true" hidden="false"/>
    </xf>
    <xf numFmtId="164" fontId="10" fillId="0" borderId="1" xfId="0" applyFont="true" applyBorder="true" applyAlignment="true" applyProtection="false">
      <alignment horizontal="right" vertical="bottom" textRotation="0" wrapText="true" indent="15" shrinkToFit="false"/>
      <protection locked="true" hidden="false"/>
    </xf>
    <xf numFmtId="164" fontId="18" fillId="0" borderId="1" xfId="0" applyFont="true" applyBorder="true" applyAlignment="true" applyProtection="false">
      <alignment horizontal="right" vertical="bottom" textRotation="0" wrapText="true" indent="9" shrinkToFit="false"/>
      <protection locked="true" hidden="false"/>
    </xf>
    <xf numFmtId="164" fontId="18" fillId="0" borderId="3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8" fontId="18" fillId="0" borderId="3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8" fontId="0" fillId="0" borderId="0" xfId="19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75" fontId="18" fillId="0" borderId="0" xfId="0" applyFont="true" applyBorder="false" applyAlignment="true" applyProtection="false">
      <alignment horizontal="right" vertical="center" textRotation="0" wrapText="true" indent="15" shrinkToFit="false"/>
      <protection locked="true" hidden="false"/>
    </xf>
    <xf numFmtId="168" fontId="18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5" fontId="18" fillId="0" borderId="0" xfId="0" applyFont="true" applyBorder="false" applyAlignment="true" applyProtection="false">
      <alignment horizontal="right" vertical="top" textRotation="0" wrapText="true" indent="15" shrinkToFit="false"/>
      <protection locked="true" hidden="false"/>
    </xf>
    <xf numFmtId="168" fontId="18" fillId="0" borderId="0" xfId="0" applyFont="true" applyBorder="false" applyAlignment="true" applyProtection="false">
      <alignment horizontal="right" vertical="top" textRotation="0" wrapText="true" indent="0" shrinkToFit="false"/>
      <protection locked="true" hidden="false"/>
    </xf>
    <xf numFmtId="164" fontId="18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19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0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1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2" fillId="0" borderId="4" xfId="0" applyFont="true" applyBorder="true" applyAlignment="true" applyProtection="false">
      <alignment horizontal="left" vertical="top" textRotation="0" wrapText="true" indent="9" shrinkToFit="false"/>
      <protection locked="true" hidden="false"/>
    </xf>
    <xf numFmtId="164" fontId="22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2" fillId="0" borderId="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3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0" fontId="23" fillId="0" borderId="5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0" fillId="0" borderId="5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64" fontId="23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6" fontId="23" fillId="0" borderId="6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0" fillId="0" borderId="6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76" fontId="23" fillId="0" borderId="6" xfId="0" applyFont="true" applyBorder="true" applyAlignment="true" applyProtection="false">
      <alignment horizontal="right" vertical="top" textRotation="0" wrapText="true" indent="0" shrinkToFit="false"/>
      <protection locked="true" hidden="false"/>
    </xf>
    <xf numFmtId="170" fontId="23" fillId="0" borderId="6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75" fontId="23" fillId="0" borderId="6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23" fillId="0" borderId="6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23" fillId="0" borderId="7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76" fontId="23" fillId="0" borderId="7" xfId="0" applyFont="true" applyBorder="true" applyAlignment="true" applyProtection="false">
      <alignment horizontal="right" vertical="top" textRotation="0" wrapText="true" indent="0" shrinkToFit="false"/>
      <protection locked="true" hidden="false"/>
    </xf>
    <xf numFmtId="164" fontId="22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2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2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6" fontId="23" fillId="0" borderId="7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24" fillId="0" borderId="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4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4" fillId="0" borderId="4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25" fillId="0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5" fontId="25" fillId="0" borderId="5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25" fillId="0" borderId="5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25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5" fontId="25" fillId="0" borderId="6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0" fontId="25" fillId="0" borderId="6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25" fillId="0" borderId="6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75" fontId="25" fillId="0" borderId="6" xfId="0" applyFont="true" applyBorder="true" applyAlignment="true" applyProtection="false">
      <alignment horizontal="right" vertical="top" textRotation="0" wrapText="true" indent="1" shrinkToFit="false"/>
      <protection locked="true" hidden="false"/>
    </xf>
    <xf numFmtId="170" fontId="25" fillId="0" borderId="6" xfId="0" applyFont="true" applyBorder="true" applyAlignment="true" applyProtection="false">
      <alignment horizontal="right" vertical="top" textRotation="0" wrapText="true" indent="1" shrinkToFit="false"/>
      <protection locked="true" hidden="false"/>
    </xf>
    <xf numFmtId="164" fontId="25" fillId="0" borderId="7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70" fontId="25" fillId="0" borderId="7" xfId="0" applyFont="true" applyBorder="true" applyAlignment="true" applyProtection="false">
      <alignment horizontal="right" vertical="top" textRotation="0" wrapText="true" indent="1" shrinkToFit="false"/>
      <protection locked="true" hidden="false"/>
    </xf>
    <xf numFmtId="164" fontId="0" fillId="0" borderId="7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70" fontId="24" fillId="0" borderId="4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6" fontId="24" fillId="0" borderId="4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64" fontId="26" fillId="0" borderId="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26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6" fillId="0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5" fontId="27" fillId="0" borderId="5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27" fillId="0" borderId="5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5" fontId="27" fillId="0" borderId="6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27" fillId="0" borderId="6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64" fontId="27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3" fontId="27" fillId="0" borderId="7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64" fontId="23" fillId="0" borderId="4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5" fontId="23" fillId="0" borderId="4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64" fontId="26" fillId="0" borderId="4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75" fontId="23" fillId="0" borderId="4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27" fillId="0" borderId="5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5" fontId="27" fillId="0" borderId="6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64" fontId="27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3" fillId="0" borderId="4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64" fontId="27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8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8" fillId="0" borderId="4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64" fontId="28" fillId="0" borderId="5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64" fontId="28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8" fillId="0" borderId="7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9" fillId="0" borderId="5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9" fillId="0" borderId="5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9" fillId="0" borderId="6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9" fillId="0" borderId="6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3" fontId="9" fillId="0" borderId="6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3" fontId="9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75" fontId="9" fillId="0" borderId="7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3" fontId="9" fillId="0" borderId="7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3" fontId="9" fillId="0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9" fillId="0" borderId="4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75" fontId="29" fillId="0" borderId="4" xfId="0" applyFont="true" applyBorder="true" applyAlignment="true" applyProtection="false">
      <alignment horizontal="right" vertical="center" textRotation="0" wrapText="true" indent="12" shrinkToFit="false"/>
      <protection locked="true" hidden="false"/>
    </xf>
    <xf numFmtId="175" fontId="29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9" fontId="0" fillId="3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9" fontId="0" fillId="3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left" vertical="top" textRotation="0" wrapText="true" indent="0" shrinkToFit="false"/>
      <protection locked="true" hidden="false"/>
    </xf>
    <xf numFmtId="164" fontId="30" fillId="0" borderId="0" xfId="0" applyFont="true" applyBorder="true" applyAlignment="true" applyProtection="false">
      <alignment horizontal="center" vertical="top" textRotation="0" wrapText="true" indent="0" shrinkToFit="false"/>
      <protection locked="true" hidden="false"/>
    </xf>
    <xf numFmtId="164" fontId="30" fillId="0" borderId="0" xfId="0" applyFont="true" applyBorder="true" applyAlignment="true" applyProtection="false">
      <alignment horizontal="left" vertical="center" textRotation="0" wrapText="true" indent="15" shrinkToFit="false"/>
      <protection locked="true" hidden="false"/>
    </xf>
    <xf numFmtId="164" fontId="30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30" fillId="0" borderId="0" xfId="0" applyFont="true" applyBorder="true" applyAlignment="true" applyProtection="false">
      <alignment horizontal="right" vertical="center" textRotation="0" wrapText="true" indent="15" shrinkToFit="false"/>
      <protection locked="true" hidden="false"/>
    </xf>
    <xf numFmtId="175" fontId="30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64" fontId="30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64" fontId="30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64" fontId="30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75" fontId="31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5" fontId="31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64" fontId="31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5" fontId="30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6" fontId="31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6" fontId="31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76" fontId="30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0" fontId="30" fillId="0" borderId="0" xfId="0" applyFont="true" applyBorder="false" applyAlignment="true" applyProtection="false">
      <alignment horizontal="right" vertical="center" textRotation="0" wrapText="true" indent="0" shrinkToFit="false"/>
      <protection locked="true" hidden="false"/>
    </xf>
    <xf numFmtId="170" fontId="31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0" fontId="31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64" fontId="31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76" fontId="31" fillId="0" borderId="0" xfId="0" applyFont="true" applyBorder="false" applyAlignment="true" applyProtection="false">
      <alignment horizontal="right" vertical="top" textRotation="0" wrapText="true" indent="1" shrinkToFit="false"/>
      <protection locked="true" hidden="false"/>
    </xf>
    <xf numFmtId="176" fontId="31" fillId="0" borderId="0" xfId="0" applyFont="true" applyBorder="false" applyAlignment="true" applyProtection="false">
      <alignment horizontal="right" vertical="top" textRotation="0" wrapText="true" indent="9" shrinkToFit="false"/>
      <protection locked="true" hidden="false"/>
    </xf>
    <xf numFmtId="164" fontId="31" fillId="0" borderId="0" xfId="0" applyFont="true" applyBorder="false" applyAlignment="true" applyProtection="false">
      <alignment horizontal="right" vertical="top" textRotation="0" wrapText="true" indent="1" shrinkToFit="false"/>
      <protection locked="true" hidden="false"/>
    </xf>
    <xf numFmtId="176" fontId="30" fillId="0" borderId="0" xfId="0" applyFont="true" applyBorder="false" applyAlignment="true" applyProtection="false">
      <alignment horizontal="right" vertical="top" textRotation="0" wrapText="true" indent="0" shrinkToFit="false"/>
      <protection locked="true" hidden="false"/>
    </xf>
    <xf numFmtId="164" fontId="30" fillId="0" borderId="0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0" fontId="30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0" fontId="30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75" fontId="30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64" fontId="30" fillId="0" borderId="0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76" fontId="30" fillId="0" borderId="0" xfId="0" applyFont="true" applyBorder="true" applyAlignment="true" applyProtection="false">
      <alignment horizontal="right" vertical="center" textRotation="0" wrapText="true" indent="1" shrinkToFit="false"/>
      <protection locked="true" hidden="false"/>
    </xf>
    <xf numFmtId="176" fontId="30" fillId="0" borderId="0" xfId="0" applyFont="true" applyBorder="false" applyAlignment="true" applyProtection="false">
      <alignment horizontal="right" vertical="center" textRotation="0" wrapText="true" indent="1" shrinkToFit="false"/>
      <protection locked="true" hidden="false"/>
    </xf>
    <xf numFmtId="176" fontId="30" fillId="0" borderId="0" xfId="0" applyFont="true" applyBorder="false" applyAlignment="true" applyProtection="false">
      <alignment horizontal="right" vertical="center" textRotation="0" wrapText="true" indent="9" shrinkToFit="false"/>
      <protection locked="true" hidden="false"/>
    </xf>
    <xf numFmtId="164" fontId="31" fillId="0" borderId="0" xfId="0" applyFont="true" applyBorder="true" applyAlignment="true" applyProtection="false">
      <alignment horizontal="left" vertical="top" textRotation="0" wrapText="false" indent="15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right" vertical="bottom" textRotation="0" wrapText="false" indent="0" shrinkToFit="false"/>
      <protection locked="true" hidden="false"/>
    </xf>
    <xf numFmtId="166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8" fontId="0" fillId="3" borderId="0" xfId="19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8" fontId="0" fillId="3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74" fontId="0" fillId="3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3" fillId="7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3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8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9" fontId="0" fillId="4" borderId="0" xfId="15" applyFont="true" applyBorder="true" applyAlignment="true" applyProtection="true">
      <alignment horizontal="general" vertical="bottom" textRotation="0" wrapText="false" indent="0" shrinkToFit="false"/>
      <protection locked="tru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*unknown*" xfId="20" builtinId="8" customBuiltin="false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5B9BD5"/>
      <rgbColor rgb="FF993366"/>
      <rgbColor rgb="FFFFF2CC"/>
      <rgbColor rgb="FFDEEBF7"/>
      <rgbColor rgb="FF660066"/>
      <rgbColor rgb="FFFF8080"/>
      <rgbColor rgb="FF0563C1"/>
      <rgbColor rgb="FFD9D9D9"/>
      <rgbColor rgb="FF000080"/>
      <rgbColor rgb="FFFF00FF"/>
      <rgbColor rgb="FFFFF200"/>
      <rgbColor rgb="FF00FFFF"/>
      <rgbColor rgb="FF800080"/>
      <rgbColor rgb="FF800000"/>
      <rgbColor rgb="FF008080"/>
      <rgbColor rgb="FF0000FF"/>
      <rgbColor rgb="FF00CCFF"/>
      <rgbColor rgb="FFEDEDED"/>
      <rgbColor rgb="FFE2F0D9"/>
      <rgbColor rgb="FFFFE699"/>
      <rgbColor rgb="FF99CCFF"/>
      <rgbColor rgb="FFFF99CC"/>
      <rgbColor rgb="FFCC99FF"/>
      <rgbColor rgb="FFFFCC99"/>
      <rgbColor rgb="FF4472C4"/>
      <rgbColor rgb="FF33CCCC"/>
      <rgbColor rgb="FF99CC00"/>
      <rgbColor rgb="FFFFC000"/>
      <rgbColor rgb="FFFF9900"/>
      <rgbColor rgb="FFED7D31"/>
      <rgbColor rgb="FF595959"/>
      <rgbColor rgb="FFA5A5A5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worksheet" Target="worksheets/sheet18.xml"/><Relationship Id="rId20" Type="http://schemas.openxmlformats.org/officeDocument/2006/relationships/worksheet" Target="worksheets/sheet19.xml"/><Relationship Id="rId21" Type="http://schemas.openxmlformats.org/officeDocument/2006/relationships/worksheet" Target="worksheets/sheet20.xml"/><Relationship Id="rId22" Type="http://schemas.openxmlformats.org/officeDocument/2006/relationships/worksheet" Target="worksheets/sheet21.xml"/><Relationship Id="rId23" Type="http://schemas.openxmlformats.org/officeDocument/2006/relationships/worksheet" Target="worksheets/sheet22.xml"/><Relationship Id="rId24" Type="http://schemas.openxmlformats.org/officeDocument/2006/relationships/worksheet" Target="worksheets/sheet23.xml"/><Relationship Id="rId25" Type="http://schemas.openxmlformats.org/officeDocument/2006/relationships/worksheet" Target="worksheets/sheet24.xml"/><Relationship Id="rId26" Type="http://schemas.openxmlformats.org/officeDocument/2006/relationships/worksheet" Target="worksheets/sheet25.xml"/><Relationship Id="rId27" Type="http://schemas.openxmlformats.org/officeDocument/2006/relationships/worksheet" Target="worksheets/sheet26.xml"/><Relationship Id="rId28" Type="http://schemas.openxmlformats.org/officeDocument/2006/relationships/worksheet" Target="worksheets/sheet27.xml"/><Relationship Id="rId29" Type="http://schemas.openxmlformats.org/officeDocument/2006/relationships/worksheet" Target="worksheets/sheet28.xml"/><Relationship Id="rId30" Type="http://schemas.openxmlformats.org/officeDocument/2006/relationships/worksheet" Target="worksheets/sheet29.xml"/><Relationship Id="rId31" Type="http://schemas.openxmlformats.org/officeDocument/2006/relationships/worksheet" Target="worksheets/sheet30.xml"/><Relationship Id="rId32" Type="http://schemas.openxmlformats.org/officeDocument/2006/relationships/worksheet" Target="worksheets/sheet31.xml"/><Relationship Id="rId33" Type="http://schemas.openxmlformats.org/officeDocument/2006/relationships/worksheet" Target="worksheets/sheet32.xml"/><Relationship Id="rId34" Type="http://schemas.openxmlformats.org/officeDocument/2006/relationships/worksheet" Target="worksheets/sheet33.xml"/><Relationship Id="rId35" Type="http://schemas.openxmlformats.org/officeDocument/2006/relationships/worksheet" Target="worksheets/sheet34.xml"/><Relationship Id="rId36" Type="http://schemas.openxmlformats.org/officeDocument/2006/relationships/worksheet" Target="worksheets/sheet35.xml"/><Relationship Id="rId37" Type="http://schemas.openxmlformats.org/officeDocument/2006/relationships/worksheet" Target="worksheets/sheet36.xml"/><Relationship Id="rId38" Type="http://schemas.openxmlformats.org/officeDocument/2006/relationships/worksheet" Target="worksheets/sheet37.xml"/><Relationship Id="rId39" Type="http://schemas.openxmlformats.org/officeDocument/2006/relationships/worksheet" Target="worksheets/sheet38.xml"/><Relationship Id="rId40" Type="http://schemas.openxmlformats.org/officeDocument/2006/relationships/sharedStrings" Target="sharedStrings.xml"/>
</Relationships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Term rates</a:t>
            </a:r>
          </a:p>
        </c:rich>
      </c:tx>
      <c:overlay val="0"/>
    </c:title>
    <c:autoTitleDeleted val="0"/>
    <c:plotArea>
      <c:lineChart>
        <c:grouping val="standard"/>
        <c:varyColors val="0"/>
        <c:ser>
          <c:idx val="0"/>
          <c:order val="0"/>
          <c:tx>
            <c:strRef>
              <c:f>'proto.termrates'!$G$6</c:f>
              <c:strCache>
                <c:ptCount val="1"/>
                <c:pt idx="0">
                  <c:v> azpers </c:v>
                </c:pt>
              </c:strCache>
            </c:strRef>
          </c:tx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'proto.termrates'!$G$7:$G$37</c:f>
              <c:numCache>
                <c:formatCode>General</c:formatCode>
                <c:ptCount val="31"/>
                <c:pt idx="0">
                  <c:v>0.202875</c:v>
                </c:pt>
                <c:pt idx="1">
                  <c:v>0.164375</c:v>
                </c:pt>
                <c:pt idx="2">
                  <c:v>0.1385</c:v>
                </c:pt>
                <c:pt idx="3">
                  <c:v>0.113</c:v>
                </c:pt>
                <c:pt idx="4">
                  <c:v>0.099125</c:v>
                </c:pt>
                <c:pt idx="5">
                  <c:v>0.091875</c:v>
                </c:pt>
                <c:pt idx="6">
                  <c:v>0.081625</c:v>
                </c:pt>
                <c:pt idx="7">
                  <c:v>0.073</c:v>
                </c:pt>
                <c:pt idx="8">
                  <c:v>0.06025</c:v>
                </c:pt>
                <c:pt idx="9">
                  <c:v>0.056375</c:v>
                </c:pt>
                <c:pt idx="10">
                  <c:v>0.051125</c:v>
                </c:pt>
                <c:pt idx="11">
                  <c:v>0.046125</c:v>
                </c:pt>
                <c:pt idx="12">
                  <c:v>0.041675</c:v>
                </c:pt>
                <c:pt idx="13">
                  <c:v>0.03665</c:v>
                </c:pt>
                <c:pt idx="14">
                  <c:v>0.033875</c:v>
                </c:pt>
                <c:pt idx="15">
                  <c:v>0.031375</c:v>
                </c:pt>
                <c:pt idx="16">
                  <c:v>0.028875</c:v>
                </c:pt>
                <c:pt idx="17">
                  <c:v>0.0275</c:v>
                </c:pt>
                <c:pt idx="18">
                  <c:v>0.025</c:v>
                </c:pt>
                <c:pt idx="19">
                  <c:v>0.0225</c:v>
                </c:pt>
                <c:pt idx="20">
                  <c:v>0.02</c:v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/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/>
                </c:pt>
              </c:numCache>
            </c:numRef>
          </c:val>
          <c:smooth val="0"/>
        </c:ser>
        <c:ser>
          <c:idx val="1"/>
          <c:order val="1"/>
          <c:tx>
            <c:strRef>
              <c:f>'proto.termrates'!$H$6</c:f>
              <c:strCache>
                <c:ptCount val="1"/>
                <c:pt idx="0">
                  <c:v> lacera </c:v>
                </c:pt>
              </c:strCache>
            </c:strRef>
          </c:tx>
          <c:spPr>
            <a:solidFill>
              <a:srgbClr val="ed7d31"/>
            </a:solidFill>
            <a:ln w="28440">
              <a:solidFill>
                <a:srgbClr val="ed7d31"/>
              </a:solidFill>
              <a:round/>
            </a:ln>
          </c:spPr>
          <c:marker>
            <c:symbol val="circle"/>
            <c:size val="5"/>
            <c:spPr>
              <a:solidFill>
                <a:srgbClr val="ed7d31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'proto.termrates'!$H$7:$H$37</c:f>
              <c:numCache>
                <c:formatCode>General</c:formatCode>
                <c:ptCount val="31"/>
                <c:pt idx="0">
                  <c:v>0.08</c:v>
                </c:pt>
                <c:pt idx="1">
                  <c:v>0.055</c:v>
                </c:pt>
                <c:pt idx="2">
                  <c:v>0.0375</c:v>
                </c:pt>
                <c:pt idx="3">
                  <c:v>0.03</c:v>
                </c:pt>
                <c:pt idx="4">
                  <c:v>0.025</c:v>
                </c:pt>
                <c:pt idx="5">
                  <c:v>0.0233</c:v>
                </c:pt>
                <c:pt idx="6">
                  <c:v>0.0217</c:v>
                </c:pt>
                <c:pt idx="7">
                  <c:v>0.02</c:v>
                </c:pt>
                <c:pt idx="8">
                  <c:v>0.019</c:v>
                </c:pt>
                <c:pt idx="9">
                  <c:v>0.018</c:v>
                </c:pt>
                <c:pt idx="10">
                  <c:v>0.017</c:v>
                </c:pt>
                <c:pt idx="11">
                  <c:v>0.016</c:v>
                </c:pt>
                <c:pt idx="12">
                  <c:v>0.015</c:v>
                </c:pt>
                <c:pt idx="13">
                  <c:v>0.014</c:v>
                </c:pt>
                <c:pt idx="14">
                  <c:v>0.013</c:v>
                </c:pt>
                <c:pt idx="15">
                  <c:v>0.012</c:v>
                </c:pt>
                <c:pt idx="16">
                  <c:v>0.011</c:v>
                </c:pt>
                <c:pt idx="17">
                  <c:v>0.01</c:v>
                </c:pt>
                <c:pt idx="18">
                  <c:v>0.0092</c:v>
                </c:pt>
                <c:pt idx="19">
                  <c:v>0.0084</c:v>
                </c:pt>
                <c:pt idx="20">
                  <c:v>0.0076</c:v>
                </c:pt>
                <c:pt idx="21">
                  <c:v>0.0068</c:v>
                </c:pt>
                <c:pt idx="22">
                  <c:v>0.006</c:v>
                </c:pt>
                <c:pt idx="23">
                  <c:v>0.0056</c:v>
                </c:pt>
                <c:pt idx="24">
                  <c:v>0.0052</c:v>
                </c:pt>
                <c:pt idx="25">
                  <c:v>0.0048</c:v>
                </c:pt>
                <c:pt idx="26">
                  <c:v>0.0044</c:v>
                </c:pt>
                <c:pt idx="27">
                  <c:v>0.004</c:v>
                </c:pt>
                <c:pt idx="28">
                  <c:v>0.004</c:v>
                </c:pt>
                <c:pt idx="29">
                  <c:v>0.004</c:v>
                </c:pt>
                <c:pt idx="30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'proto.termrates'!$I$6</c:f>
              <c:strCache>
                <c:ptCount val="1"/>
                <c:pt idx="0">
                  <c:v> ohpers </c:v>
                </c:pt>
              </c:strCache>
            </c:strRef>
          </c:tx>
          <c:spPr>
            <a:solidFill>
              <a:srgbClr val="a5a5a5"/>
            </a:solidFill>
            <a:ln w="28440">
              <a:solidFill>
                <a:srgbClr val="a5a5a5"/>
              </a:solidFill>
              <a:round/>
            </a:ln>
          </c:spPr>
          <c:marker>
            <c:symbol val="circle"/>
            <c:size val="5"/>
            <c:spPr>
              <a:solidFill>
                <a:srgbClr val="a5a5a5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'proto.termrates'!$I$7:$I$37</c:f>
              <c:numCache>
                <c:formatCode>General</c:formatCode>
                <c:ptCount val="31"/>
                <c:pt idx="0">
                  <c:v>0.45</c:v>
                </c:pt>
                <c:pt idx="1">
                  <c:v>0.3</c:v>
                </c:pt>
                <c:pt idx="2">
                  <c:v>0.1755</c:v>
                </c:pt>
                <c:pt idx="3">
                  <c:v>0.1255</c:v>
                </c:pt>
                <c:pt idx="4">
                  <c:v>0.1</c:v>
                </c:pt>
                <c:pt idx="5">
                  <c:v>0.07794</c:v>
                </c:pt>
                <c:pt idx="6">
                  <c:v/>
                </c:pt>
                <c:pt idx="7">
                  <c:v/>
                </c:pt>
                <c:pt idx="8">
                  <c:v/>
                </c:pt>
                <c:pt idx="9">
                  <c:v/>
                </c:pt>
                <c:pt idx="10">
                  <c:v>0.05985</c:v>
                </c:pt>
                <c:pt idx="11">
                  <c:v/>
                </c:pt>
                <c:pt idx="12">
                  <c:v/>
                </c:pt>
                <c:pt idx="13">
                  <c:v/>
                </c:pt>
                <c:pt idx="14">
                  <c:v/>
                </c:pt>
                <c:pt idx="15">
                  <c:v>0.0437</c:v>
                </c:pt>
                <c:pt idx="16">
                  <c:v/>
                </c:pt>
                <c:pt idx="17">
                  <c:v/>
                </c:pt>
                <c:pt idx="18">
                  <c:v/>
                </c:pt>
                <c:pt idx="19">
                  <c:v/>
                </c:pt>
                <c:pt idx="20">
                  <c:v>0.03095</c:v>
                </c:pt>
                <c:pt idx="21">
                  <c:v/>
                </c:pt>
                <c:pt idx="22">
                  <c:v/>
                </c:pt>
                <c:pt idx="23">
                  <c:v/>
                </c:pt>
                <c:pt idx="24">
                  <c:v/>
                </c:pt>
                <c:pt idx="25">
                  <c:v>0.02338</c:v>
                </c:pt>
                <c:pt idx="26">
                  <c:v/>
                </c:pt>
                <c:pt idx="27">
                  <c:v/>
                </c:pt>
                <c:pt idx="28">
                  <c:v/>
                </c:pt>
                <c:pt idx="29">
                  <c:v/>
                </c:pt>
                <c:pt idx="30">
                  <c:v>0.0212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'proto.termrates'!$J$6</c:f>
              <c:strCache>
                <c:ptCount val="1"/>
                <c:pt idx="0">
                  <c:v> wapers2 </c:v>
                </c:pt>
              </c:strCache>
            </c:strRef>
          </c:tx>
          <c:spPr>
            <a:solidFill>
              <a:srgbClr val="ffc000"/>
            </a:solidFill>
            <a:ln w="28440">
              <a:solidFill>
                <a:srgbClr val="ffc000"/>
              </a:solidFill>
              <a:round/>
            </a:ln>
          </c:spPr>
          <c:marker>
            <c:symbol val="circle"/>
            <c:size val="5"/>
            <c:spPr>
              <a:solidFill>
                <a:srgbClr val="ffc000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'proto.termrates'!$J$7:$J$37</c:f>
              <c:numCache>
                <c:formatCode>General</c:formatCode>
                <c:ptCount val="31"/>
                <c:pt idx="0">
                  <c:v>0.265315</c:v>
                </c:pt>
                <c:pt idx="1">
                  <c:v>0.16176</c:v>
                </c:pt>
                <c:pt idx="2">
                  <c:v>0.109665</c:v>
                </c:pt>
                <c:pt idx="3">
                  <c:v>0.084935</c:v>
                </c:pt>
                <c:pt idx="4">
                  <c:v>0.070195</c:v>
                </c:pt>
                <c:pt idx="5">
                  <c:v>0.061055</c:v>
                </c:pt>
                <c:pt idx="6">
                  <c:v>0.05404</c:v>
                </c:pt>
                <c:pt idx="7">
                  <c:v>0.04938</c:v>
                </c:pt>
                <c:pt idx="8">
                  <c:v>0.04478</c:v>
                </c:pt>
                <c:pt idx="9">
                  <c:v>0.04072</c:v>
                </c:pt>
                <c:pt idx="10">
                  <c:v>0.037785</c:v>
                </c:pt>
                <c:pt idx="11">
                  <c:v>0.034445</c:v>
                </c:pt>
                <c:pt idx="12">
                  <c:v>0.03217</c:v>
                </c:pt>
                <c:pt idx="13">
                  <c:v>0.030635</c:v>
                </c:pt>
                <c:pt idx="14">
                  <c:v>0.029715</c:v>
                </c:pt>
                <c:pt idx="15">
                  <c:v>0.028195</c:v>
                </c:pt>
                <c:pt idx="16">
                  <c:v>0.026005</c:v>
                </c:pt>
                <c:pt idx="17">
                  <c:v>0.02321</c:v>
                </c:pt>
                <c:pt idx="18">
                  <c:v>0.020965</c:v>
                </c:pt>
                <c:pt idx="19">
                  <c:v>0.018415</c:v>
                </c:pt>
                <c:pt idx="20">
                  <c:v>0.015635</c:v>
                </c:pt>
                <c:pt idx="21">
                  <c:v>0.01323</c:v>
                </c:pt>
                <c:pt idx="22">
                  <c:v>0.01142</c:v>
                </c:pt>
                <c:pt idx="23">
                  <c:v>0.009655</c:v>
                </c:pt>
                <c:pt idx="24">
                  <c:v>0.007775</c:v>
                </c:pt>
                <c:pt idx="25">
                  <c:v>0.006735</c:v>
                </c:pt>
                <c:pt idx="26">
                  <c:v>0.0055</c:v>
                </c:pt>
                <c:pt idx="27">
                  <c:v>0.006215</c:v>
                </c:pt>
                <c:pt idx="28">
                  <c:v>0.005295</c:v>
                </c:pt>
                <c:pt idx="29">
                  <c:v>0.004705</c:v>
                </c:pt>
                <c:pt idx="30">
                  <c:v>0.00417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'proto.termrates'!$B$6</c:f>
              <c:strCache>
                <c:ptCount val="1"/>
                <c:pt idx="0">
                  <c:v> term.average </c:v>
                </c:pt>
              </c:strCache>
            </c:strRef>
          </c:tx>
          <c:spPr>
            <a:solidFill>
              <a:srgbClr val="4472c4"/>
            </a:solidFill>
            <a:ln w="28440">
              <a:solidFill>
                <a:srgbClr val="4472c4"/>
              </a:solidFill>
              <a:round/>
            </a:ln>
          </c:spPr>
          <c:marker>
            <c:symbol val="circle"/>
            <c:size val="5"/>
            <c:spPr>
              <a:solidFill>
                <a:srgbClr val="4472c4"/>
              </a:solidFill>
            </c:spPr>
          </c:marker>
          <c:dLbls>
            <c:numFmt formatCode="_(* #,##0.0000_);_(* \(#,##0.0000\);_(* \-??_);_(@_)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'proto.termrates'!$B$8:$B$37</c:f>
              <c:numCache>
                <c:formatCode>General</c:formatCode>
                <c:ptCount val="30"/>
                <c:pt idx="0">
                  <c:v>0.15</c:v>
                </c:pt>
                <c:pt idx="1">
                  <c:v>0.125</c:v>
                </c:pt>
                <c:pt idx="2">
                  <c:v>0.1</c:v>
                </c:pt>
                <c:pt idx="3">
                  <c:v>0.075</c:v>
                </c:pt>
                <c:pt idx="4">
                  <c:v>0.07</c:v>
                </c:pt>
                <c:pt idx="5">
                  <c:v>0.06</c:v>
                </c:pt>
                <c:pt idx="6">
                  <c:v>0.05</c:v>
                </c:pt>
                <c:pt idx="7">
                  <c:v>0.045</c:v>
                </c:pt>
                <c:pt idx="8">
                  <c:v>0.0425</c:v>
                </c:pt>
                <c:pt idx="9">
                  <c:v>0.04</c:v>
                </c:pt>
                <c:pt idx="10">
                  <c:v>0.0375</c:v>
                </c:pt>
                <c:pt idx="11">
                  <c:v>0.035</c:v>
                </c:pt>
                <c:pt idx="12">
                  <c:v>0.0325</c:v>
                </c:pt>
                <c:pt idx="13">
                  <c:v>0.03</c:v>
                </c:pt>
                <c:pt idx="14">
                  <c:v>0.0275</c:v>
                </c:pt>
                <c:pt idx="15">
                  <c:v>0.025</c:v>
                </c:pt>
                <c:pt idx="16">
                  <c:v>0.0225</c:v>
                </c:pt>
                <c:pt idx="17">
                  <c:v>0.02</c:v>
                </c:pt>
                <c:pt idx="18">
                  <c:v>0.0175</c:v>
                </c:pt>
                <c:pt idx="19">
                  <c:v>0.015</c:v>
                </c:pt>
                <c:pt idx="20">
                  <c:v>0.0125</c:v>
                </c:pt>
                <c:pt idx="21">
                  <c:v>0.01</c:v>
                </c:pt>
                <c:pt idx="22">
                  <c:v>0.0075</c:v>
                </c:pt>
                <c:pt idx="23">
                  <c:v>0.005</c:v>
                </c:pt>
                <c:pt idx="24">
                  <c:v>0.005</c:v>
                </c:pt>
                <c:pt idx="25">
                  <c:v>0.005</c:v>
                </c:pt>
                <c:pt idx="26">
                  <c:v>0.005</c:v>
                </c:pt>
                <c:pt idx="27">
                  <c:v>0.005</c:v>
                </c:pt>
                <c:pt idx="28">
                  <c:v>0.005</c:v>
                </c:pt>
                <c:pt idx="29">
                  <c:v>0.005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75771971"/>
        <c:axId val="66565423"/>
      </c:lineChart>
      <c:catAx>
        <c:axId val="757719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66565423"/>
        <c:crosses val="autoZero"/>
        <c:auto val="1"/>
        <c:lblAlgn val="ctr"/>
        <c:lblOffset val="100"/>
      </c:catAx>
      <c:valAx>
        <c:axId val="66565423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_(* #,##0.0000_);_(* \(#,##0.0000\);_(* \-??_);_(@_)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75771971"/>
        <c:crosses val="autoZero"/>
        <c:crossBetween val="midCat"/>
      </c:valAx>
      <c:spPr>
        <a:noFill/>
        <a:ln>
          <a:noFill/>
        </a:ln>
      </c:spPr>
    </c:plotArea>
    <c:legend>
      <c:legendPos val="b"/>
      <c:overlay val="0"/>
      <c:spPr>
        <a:noFill/>
        <a:ln>
          <a:noFill/>
        </a:ln>
      </c:spPr>
      <c:txPr>
        <a:bodyPr/>
        <a:lstStyle/>
        <a:p>
          <a:pPr>
            <a:defRPr b="0" sz="900" spc="-1" strike="noStrike">
              <a:solidFill>
                <a:srgbClr val="595959"/>
              </a:solidFill>
              <a:latin typeface="Calibri"/>
            </a:defRPr>
          </a:pPr>
        </a:p>
      </c:txPr>
    </c:legend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Chart Title</a:t>
            </a:r>
          </a:p>
        </c:rich>
      </c:tx>
      <c:overlay val="0"/>
    </c:title>
    <c:autoTitleDeleted val="0"/>
    <c:plotArea>
      <c:layout>
        <c:manualLayout>
          <c:layoutTarget val="inner"/>
          <c:xMode val="edge"/>
          <c:yMode val="edge"/>
          <c:x val="0.0962474485790548"/>
          <c:y val="0.181042405146383"/>
          <c:w val="0.864421416234888"/>
          <c:h val="0.720624917946698"/>
        </c:manualLayout>
      </c:layout>
      <c:lineChart>
        <c:grouping val="standard"/>
        <c:varyColors val="0"/>
        <c:ser>
          <c:idx val="0"/>
          <c:order val="0"/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General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'check az-pers actives'!$D$18:$D$30</c:f>
              <c:numCache>
                <c:formatCode>General</c:formatCode>
                <c:ptCount val="13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93263003"/>
        <c:axId val="13833116"/>
      </c:lineChart>
      <c:catAx>
        <c:axId val="932630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13833116"/>
        <c:crosses val="autoZero"/>
        <c:auto val="1"/>
        <c:lblAlgn val="ctr"/>
        <c:lblOffset val="100"/>
      </c:catAx>
      <c:valAx>
        <c:axId val="13833116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93263003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Chart Title</a:t>
            </a:r>
          </a:p>
        </c:rich>
      </c:tx>
      <c:overlay val="0"/>
    </c:title>
    <c:autoTitleDeleted val="0"/>
    <c:plotArea>
      <c:lineChart>
        <c:grouping val="standard"/>
        <c:varyColors val="0"/>
        <c:ser>
          <c:idx val="0"/>
          <c:order val="0"/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General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'check az-pers actives'!$D$6:$D$17</c:f>
              <c:numCache>
                <c:formatCode>General</c:formatCode>
                <c:ptCount val="12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29922739"/>
        <c:axId val="40020321"/>
      </c:lineChart>
      <c:catAx>
        <c:axId val="299227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40020321"/>
        <c:crosses val="autoZero"/>
        <c:auto val="1"/>
        <c:lblAlgn val="ctr"/>
        <c:lblOffset val="100"/>
      </c:catAx>
      <c:valAx>
        <c:axId val="40020321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29922739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Chart Title</a:t>
            </a:r>
          </a:p>
        </c:rich>
      </c:tx>
      <c:overlay val="0"/>
    </c:title>
    <c:autoTitleDeleted val="0"/>
    <c:plotArea>
      <c:lineChart>
        <c:grouping val="standard"/>
        <c:varyColors val="0"/>
        <c:ser>
          <c:idx val="0"/>
          <c:order val="0"/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General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'check az-pers actives'!$D$31:$D$44</c:f>
              <c:numCache>
                <c:formatCode>General</c:formatCode>
                <c:ptCount val="14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89212572"/>
        <c:axId val="73759920"/>
      </c:lineChart>
      <c:catAx>
        <c:axId val="892125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73759920"/>
        <c:crosses val="autoZero"/>
        <c:auto val="1"/>
        <c:lblAlgn val="ctr"/>
        <c:lblOffset val="100"/>
      </c:catAx>
      <c:valAx>
        <c:axId val="73759920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89212572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roundedCorners val="0"/>
  <c:chart>
    <c:title>
      <c:tx>
        <c:rich>
          <a:bodyPr rot="0"/>
          <a:lstStyle/>
          <a:p>
            <a:pPr>
              <a:defRPr b="0" sz="1400" spc="-1" strike="noStrike">
                <a:solidFill>
                  <a:srgbClr val="595959"/>
                </a:solidFill>
                <a:latin typeface="Calibri"/>
              </a:defRPr>
            </a:pPr>
            <a:r>
              <a:rPr b="0" sz="1400" spc="-1" strike="noStrike">
                <a:solidFill>
                  <a:srgbClr val="595959"/>
                </a:solidFill>
                <a:latin typeface="Calibri"/>
              </a:rPr>
              <a:t>Chart Title</a:t>
            </a:r>
          </a:p>
        </c:rich>
      </c:tx>
      <c:layout>
        <c:manualLayout>
          <c:xMode val="edge"/>
          <c:yMode val="edge"/>
          <c:x val="0.393008795875038"/>
          <c:y val="0.0747111344537815"/>
        </c:manualLayout>
      </c:layout>
      <c:overlay val="0"/>
    </c:title>
    <c:autoTitleDeleted val="0"/>
    <c:plotArea>
      <c:lineChart>
        <c:grouping val="standard"/>
        <c:varyColors val="0"/>
        <c:ser>
          <c:idx val="0"/>
          <c:order val="0"/>
          <c:spPr>
            <a:solidFill>
              <a:srgbClr val="5b9bd5"/>
            </a:solidFill>
            <a:ln w="28440">
              <a:solidFill>
                <a:srgbClr val="5b9bd5"/>
              </a:solidFill>
              <a:round/>
            </a:ln>
          </c:spPr>
          <c:marker>
            <c:symbol val="circle"/>
            <c:size val="5"/>
            <c:spPr>
              <a:solidFill>
                <a:srgbClr val="5b9bd5"/>
              </a:solidFill>
            </c:spPr>
          </c:marker>
          <c:dLbls>
            <c:numFmt formatCode="General" sourceLinked="1"/>
            <c:txPr>
              <a:bodyPr/>
              <a:lstStyle/>
              <a:p>
                <a:pPr>
                  <a:defRPr b="0" sz="1000" spc="-1" strike="noStrike">
                    <a:solidFill>
                      <a:srgbClr val="000000"/>
                    </a:solidFill>
                    <a:latin typeface="Calibri"/>
                  </a:defRPr>
                </a:pPr>
              </a:p>
            </c:txPr>
            <c:dLblPos val="r"/>
            <c:showLegendKey val="0"/>
            <c:showVal val="0"/>
            <c:showCatName val="0"/>
            <c:showSerName val="0"/>
            <c:showPercent val="0"/>
            <c:showLeaderLines val="0"/>
          </c:dLbls>
          <c:val>
            <c:numRef>
              <c:f>'check az-pers actives'!$D$45:$D$59</c:f>
              <c:numCache>
                <c:formatCode>General</c:formatCode>
                <c:ptCount val="15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  <c:pt idx="14">
                  <c:v>33833</c:v>
                </c:pt>
              </c:numCache>
            </c:numRef>
          </c:val>
          <c:smooth val="0"/>
        </c:ser>
        <c:hiLowLines>
          <c:spPr>
            <a:ln>
              <a:noFill/>
            </a:ln>
          </c:spPr>
        </c:hiLowLines>
        <c:marker val="1"/>
        <c:axId val="43537686"/>
        <c:axId val="11392008"/>
      </c:lineChart>
      <c:catAx>
        <c:axId val="4353768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11392008"/>
        <c:crosses val="autoZero"/>
        <c:auto val="1"/>
        <c:lblAlgn val="ctr"/>
        <c:lblOffset val="100"/>
      </c:catAx>
      <c:valAx>
        <c:axId val="11392008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b="0" sz="900" spc="-1" strike="noStrike">
                <a:solidFill>
                  <a:srgbClr val="595959"/>
                </a:solidFill>
                <a:latin typeface="Calibri"/>
              </a:defRPr>
            </a:pPr>
          </a:p>
        </c:txPr>
        <c:crossAx val="43537686"/>
        <c:crosses val="autoZero"/>
        <c:crossBetween val="midCat"/>
      </c:valAx>
      <c:spPr>
        <a:noFill/>
        <a:ln>
          <a:noFill/>
        </a:ln>
      </c:spPr>
    </c:plotArea>
    <c:plotVisOnly val="1"/>
    <c:dispBlanksAs val="gap"/>
  </c:chart>
  <c:spPr>
    <a:solidFill>
      <a:srgbClr val="ffffff"/>
    </a:solidFill>
    <a:ln w="9360">
      <a:solidFill>
        <a:srgbClr val="d9d9d9"/>
      </a:solidFill>
      <a:round/>
    </a:ln>
  </c:spPr>
</c:chartSpace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271.png"/><Relationship Id="rId2" Type="http://schemas.openxmlformats.org/officeDocument/2006/relationships/image" Target="../media/image272.png"/><Relationship Id="rId3" Type="http://schemas.openxmlformats.org/officeDocument/2006/relationships/image" Target="../media/image273.png"/><Relationship Id="rId4" Type="http://schemas.openxmlformats.org/officeDocument/2006/relationships/image" Target="../media/image274.png"/><Relationship Id="rId5" Type="http://schemas.openxmlformats.org/officeDocument/2006/relationships/image" Target="../media/image275.png"/><Relationship Id="rId6" Type="http://schemas.openxmlformats.org/officeDocument/2006/relationships/image" Target="../media/image276.png"/><Relationship Id="rId7" Type="http://schemas.openxmlformats.org/officeDocument/2006/relationships/image" Target="../media/image277.png"/><Relationship Id="rId8" Type="http://schemas.openxmlformats.org/officeDocument/2006/relationships/image" Target="../media/image278.png"/><Relationship Id="rId9" Type="http://schemas.openxmlformats.org/officeDocument/2006/relationships/image" Target="../media/image279.png"/><Relationship Id="rId10" Type="http://schemas.openxmlformats.org/officeDocument/2006/relationships/image" Target="../media/image280.png"/><Relationship Id="rId11" Type="http://schemas.openxmlformats.org/officeDocument/2006/relationships/image" Target="../media/image281.png"/><Relationship Id="rId12" Type="http://schemas.openxmlformats.org/officeDocument/2006/relationships/image" Target="../media/image282.png"/><Relationship Id="rId13" Type="http://schemas.openxmlformats.org/officeDocument/2006/relationships/image" Target="../media/image283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302.pn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303.pn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304.png"/><Relationship Id="rId2" Type="http://schemas.openxmlformats.org/officeDocument/2006/relationships/image" Target="../media/image305.png"/><Relationship Id="rId3" Type="http://schemas.openxmlformats.org/officeDocument/2006/relationships/image" Target="../media/image306.png"/><Relationship Id="rId4" Type="http://schemas.openxmlformats.org/officeDocument/2006/relationships/image" Target="../media/image307.png"/><Relationship Id="rId5" Type="http://schemas.openxmlformats.org/officeDocument/2006/relationships/image" Target="../media/image308.pn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309.pn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310.pn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311.png"/><Relationship Id="rId2" Type="http://schemas.openxmlformats.org/officeDocument/2006/relationships/image" Target="../media/image312.png"/><Relationship Id="rId3" Type="http://schemas.openxmlformats.org/officeDocument/2006/relationships/image" Target="../media/image313.png"/><Relationship Id="rId4" Type="http://schemas.openxmlformats.org/officeDocument/2006/relationships/image" Target="../media/image314.png"/><Relationship Id="rId5" Type="http://schemas.openxmlformats.org/officeDocument/2006/relationships/image" Target="../media/image315.pn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316.png"/>
</Relationships>
</file>

<file path=xl/drawings/_rels/drawing17.xml.rels><?xml version="1.0" encoding="UTF-8"?>
<Relationships xmlns="http://schemas.openxmlformats.org/package/2006/relationships"><Relationship Id="rId1" Type="http://schemas.openxmlformats.org/officeDocument/2006/relationships/image" Target="../media/image317.png"/>
</Relationships>
</file>

<file path=xl/drawings/_rels/drawing18.xml.rels><?xml version="1.0" encoding="UTF-8"?>
<Relationships xmlns="http://schemas.openxmlformats.org/package/2006/relationships"><Relationship Id="rId1" Type="http://schemas.openxmlformats.org/officeDocument/2006/relationships/image" Target="../media/image318.png"/><Relationship Id="rId2" Type="http://schemas.openxmlformats.org/officeDocument/2006/relationships/image" Target="../media/image319.png"/><Relationship Id="rId3" Type="http://schemas.openxmlformats.org/officeDocument/2006/relationships/image" Target="../media/image320.png"/><Relationship Id="rId4" Type="http://schemas.openxmlformats.org/officeDocument/2006/relationships/image" Target="../media/image321.png"/><Relationship Id="rId5" Type="http://schemas.openxmlformats.org/officeDocument/2006/relationships/image" Target="../media/image322.png"/><Relationship Id="rId6" Type="http://schemas.openxmlformats.org/officeDocument/2006/relationships/image" Target="../media/image323.png"/><Relationship Id="rId7" Type="http://schemas.openxmlformats.org/officeDocument/2006/relationships/image" Target="../media/image324.png"/>
</Relationships>
</file>

<file path=xl/drawings/_rels/drawing19.xml.rels><?xml version="1.0" encoding="UTF-8"?>
<Relationships xmlns="http://schemas.openxmlformats.org/package/2006/relationships"><Relationship Id="rId1" Type="http://schemas.openxmlformats.org/officeDocument/2006/relationships/image" Target="../media/image325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chart" Target="../charts/chart16.xml"/><Relationship Id="rId2" Type="http://schemas.openxmlformats.org/officeDocument/2006/relationships/image" Target="../media/image284.png"/><Relationship Id="rId3" Type="http://schemas.openxmlformats.org/officeDocument/2006/relationships/image" Target="../media/image285.png"/><Relationship Id="rId4" Type="http://schemas.openxmlformats.org/officeDocument/2006/relationships/image" Target="../media/image286.png"/>
</Relationships>
</file>

<file path=xl/drawings/_rels/drawing20.xml.rels><?xml version="1.0" encoding="UTF-8"?>
<Relationships xmlns="http://schemas.openxmlformats.org/package/2006/relationships"><Relationship Id="rId1" Type="http://schemas.openxmlformats.org/officeDocument/2006/relationships/image" Target="../media/image326.png"/><Relationship Id="rId2" Type="http://schemas.openxmlformats.org/officeDocument/2006/relationships/image" Target="../media/image327.png"/><Relationship Id="rId3" Type="http://schemas.openxmlformats.org/officeDocument/2006/relationships/image" Target="../media/image328.png"/><Relationship Id="rId4" Type="http://schemas.openxmlformats.org/officeDocument/2006/relationships/image" Target="../media/image329.png"/>
</Relationships>
</file>

<file path=xl/drawings/_rels/drawing21.xml.rels><?xml version="1.0" encoding="UTF-8"?>
<Relationships xmlns="http://schemas.openxmlformats.org/package/2006/relationships"><Relationship Id="rId1" Type="http://schemas.openxmlformats.org/officeDocument/2006/relationships/image" Target="../media/image330.png"/><Relationship Id="rId2" Type="http://schemas.openxmlformats.org/officeDocument/2006/relationships/image" Target="../media/image331.png"/>
</Relationships>
</file>

<file path=xl/drawings/_rels/drawing22.xml.rels><?xml version="1.0" encoding="UTF-8"?>
<Relationships xmlns="http://schemas.openxmlformats.org/package/2006/relationships"><Relationship Id="rId1" Type="http://schemas.openxmlformats.org/officeDocument/2006/relationships/image" Target="../media/image332.png"/><Relationship Id="rId2" Type="http://schemas.openxmlformats.org/officeDocument/2006/relationships/image" Target="../media/image333.png"/><Relationship Id="rId3" Type="http://schemas.openxmlformats.org/officeDocument/2006/relationships/image" Target="../media/image334.png"/><Relationship Id="rId4" Type="http://schemas.openxmlformats.org/officeDocument/2006/relationships/image" Target="../media/image335.png"/>
</Relationships>
</file>

<file path=xl/drawings/_rels/drawing23.xml.rels><?xml version="1.0" encoding="UTF-8"?>
<Relationships xmlns="http://schemas.openxmlformats.org/package/2006/relationships"><Relationship Id="rId1" Type="http://schemas.openxmlformats.org/officeDocument/2006/relationships/image" Target="../media/image336.png"/><Relationship Id="rId2" Type="http://schemas.openxmlformats.org/officeDocument/2006/relationships/image" Target="../media/image337.png"/><Relationship Id="rId3" Type="http://schemas.openxmlformats.org/officeDocument/2006/relationships/image" Target="../media/image338.png"/><Relationship Id="rId4" Type="http://schemas.openxmlformats.org/officeDocument/2006/relationships/image" Target="../media/image339.png"/><Relationship Id="rId5" Type="http://schemas.openxmlformats.org/officeDocument/2006/relationships/image" Target="../media/image340.png"/><Relationship Id="rId6" Type="http://schemas.openxmlformats.org/officeDocument/2006/relationships/image" Target="../media/image341.png"/><Relationship Id="rId7" Type="http://schemas.openxmlformats.org/officeDocument/2006/relationships/image" Target="../media/image342.png"/>
</Relationships>
</file>

<file path=xl/drawings/_rels/drawing24.xml.rels><?xml version="1.0" encoding="UTF-8"?>
<Relationships xmlns="http://schemas.openxmlformats.org/package/2006/relationships"><Relationship Id="rId1" Type="http://schemas.openxmlformats.org/officeDocument/2006/relationships/image" Target="../media/image343.png"/><Relationship Id="rId2" Type="http://schemas.openxmlformats.org/officeDocument/2006/relationships/image" Target="../media/image344.png"/><Relationship Id="rId3" Type="http://schemas.openxmlformats.org/officeDocument/2006/relationships/image" Target="../media/image345.png"/>
</Relationships>
</file>

<file path=xl/drawings/_rels/drawing25.xml.rels><?xml version="1.0" encoding="UTF-8"?>
<Relationships xmlns="http://schemas.openxmlformats.org/package/2006/relationships"><Relationship Id="rId1" Type="http://schemas.openxmlformats.org/officeDocument/2006/relationships/image" Target="../media/image346.png"/><Relationship Id="rId2" Type="http://schemas.openxmlformats.org/officeDocument/2006/relationships/image" Target="../media/image347.png"/>
</Relationships>
</file>

<file path=xl/drawings/_rels/drawing26.xml.rels><?xml version="1.0" encoding="UTF-8"?>
<Relationships xmlns="http://schemas.openxmlformats.org/package/2006/relationships"><Relationship Id="rId1" Type="http://schemas.openxmlformats.org/officeDocument/2006/relationships/image" Target="../media/image348.png"/>
</Relationships>
</file>

<file path=xl/drawings/_rels/drawing27.xml.rels><?xml version="1.0" encoding="UTF-8"?>
<Relationships xmlns="http://schemas.openxmlformats.org/package/2006/relationships"><Relationship Id="rId1" Type="http://schemas.openxmlformats.org/officeDocument/2006/relationships/image" Target="../media/image349.png"/>
</Relationships>
</file>

<file path=xl/drawings/_rels/drawing28.xml.rels><?xml version="1.0" encoding="UTF-8"?>
<Relationships xmlns="http://schemas.openxmlformats.org/package/2006/relationships"><Relationship Id="rId1" Type="http://schemas.openxmlformats.org/officeDocument/2006/relationships/image" Target="../media/image350.png"/><Relationship Id="rId2" Type="http://schemas.openxmlformats.org/officeDocument/2006/relationships/image" Target="../media/image351.png"/><Relationship Id="rId3" Type="http://schemas.openxmlformats.org/officeDocument/2006/relationships/image" Target="../media/image352.png"/>
</Relationships>
</file>

<file path=xl/drawings/_rels/drawing29.xml.rels><?xml version="1.0" encoding="UTF-8"?>
<Relationships xmlns="http://schemas.openxmlformats.org/package/2006/relationships"><Relationship Id="rId1" Type="http://schemas.openxmlformats.org/officeDocument/2006/relationships/image" Target="../media/image353.png"/><Relationship Id="rId2" Type="http://schemas.openxmlformats.org/officeDocument/2006/relationships/image" Target="../media/image354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287.png"/>
</Relationships>
</file>

<file path=xl/drawings/_rels/drawing30.xml.rels><?xml version="1.0" encoding="UTF-8"?>
<Relationships xmlns="http://schemas.openxmlformats.org/package/2006/relationships"><Relationship Id="rId1" Type="http://schemas.openxmlformats.org/officeDocument/2006/relationships/image" Target="../media/image355.png"/>
</Relationships>
</file>

<file path=xl/drawings/_rels/drawing31.xml.rels><?xml version="1.0" encoding="UTF-8"?>
<Relationships xmlns="http://schemas.openxmlformats.org/package/2006/relationships"><Relationship Id="rId1" Type="http://schemas.openxmlformats.org/officeDocument/2006/relationships/image" Target="../media/image356.png"/><Relationship Id="rId2" Type="http://schemas.openxmlformats.org/officeDocument/2006/relationships/image" Target="../media/image357.png"/>
</Relationships>
</file>

<file path=xl/drawings/_rels/drawing32.xml.rels><?xml version="1.0" encoding="UTF-8"?>
<Relationships xmlns="http://schemas.openxmlformats.org/package/2006/relationships"><Relationship Id="rId1" Type="http://schemas.openxmlformats.org/officeDocument/2006/relationships/image" Target="../media/image358.png"/><Relationship Id="rId2" Type="http://schemas.openxmlformats.org/officeDocument/2006/relationships/chart" Target="../charts/chart17.xml"/><Relationship Id="rId3" Type="http://schemas.openxmlformats.org/officeDocument/2006/relationships/chart" Target="../charts/chart18.xml"/><Relationship Id="rId4" Type="http://schemas.openxmlformats.org/officeDocument/2006/relationships/chart" Target="../charts/chart19.xml"/><Relationship Id="rId5" Type="http://schemas.openxmlformats.org/officeDocument/2006/relationships/chart" Target="../charts/chart20.xml"/>
</Relationships>
</file>

<file path=xl/drawings/_rels/drawing33.xml.rels><?xml version="1.0" encoding="UTF-8"?>
<Relationships xmlns="http://schemas.openxmlformats.org/package/2006/relationships"><Relationship Id="rId1" Type="http://schemas.openxmlformats.org/officeDocument/2006/relationships/image" Target="../media/image359.png"/><Relationship Id="rId2" Type="http://schemas.openxmlformats.org/officeDocument/2006/relationships/image" Target="../media/image360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288.png"/><Relationship Id="rId2" Type="http://schemas.openxmlformats.org/officeDocument/2006/relationships/image" Target="../media/image289.png"/><Relationship Id="rId3" Type="http://schemas.openxmlformats.org/officeDocument/2006/relationships/image" Target="../media/image290.png"/><Relationship Id="rId4" Type="http://schemas.openxmlformats.org/officeDocument/2006/relationships/image" Target="../media/image291.png"/><Relationship Id="rId5" Type="http://schemas.openxmlformats.org/officeDocument/2006/relationships/image" Target="../media/image292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293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294.png"/><Relationship Id="rId2" Type="http://schemas.openxmlformats.org/officeDocument/2006/relationships/image" Target="../media/image295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296.png"/><Relationship Id="rId2" Type="http://schemas.openxmlformats.org/officeDocument/2006/relationships/image" Target="../media/image297.pn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298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299.png"/><Relationship Id="rId2" Type="http://schemas.openxmlformats.org/officeDocument/2006/relationships/image" Target="../media/image300.png"/><Relationship Id="rId3" Type="http://schemas.openxmlformats.org/officeDocument/2006/relationships/image" Target="../media/image301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23</xdr:row>
      <xdr:rowOff>0</xdr:rowOff>
    </xdr:from>
    <xdr:to>
      <xdr:col>15</xdr:col>
      <xdr:colOff>444600</xdr:colOff>
      <xdr:row>29</xdr:row>
      <xdr:rowOff>140760</xdr:rowOff>
    </xdr:to>
    <xdr:pic>
      <xdr:nvPicPr>
        <xdr:cNvPr id="0" name="Picture 1" descr=""/>
        <xdr:cNvPicPr/>
      </xdr:nvPicPr>
      <xdr:blipFill>
        <a:blip r:embed="rId1"/>
        <a:stretch/>
      </xdr:blipFill>
      <xdr:spPr>
        <a:xfrm>
          <a:off x="0" y="4381200"/>
          <a:ext cx="10349280" cy="1283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47520</xdr:colOff>
      <xdr:row>34</xdr:row>
      <xdr:rowOff>28440</xdr:rowOff>
    </xdr:from>
    <xdr:to>
      <xdr:col>16</xdr:col>
      <xdr:colOff>139680</xdr:colOff>
      <xdr:row>38</xdr:row>
      <xdr:rowOff>26640</xdr:rowOff>
    </xdr:to>
    <xdr:pic>
      <xdr:nvPicPr>
        <xdr:cNvPr id="1" name="Picture 5" descr=""/>
        <xdr:cNvPicPr/>
      </xdr:nvPicPr>
      <xdr:blipFill>
        <a:blip r:embed="rId2"/>
        <a:stretch/>
      </xdr:blipFill>
      <xdr:spPr>
        <a:xfrm>
          <a:off x="47520" y="6505200"/>
          <a:ext cx="10608120" cy="760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39</xdr:row>
      <xdr:rowOff>9360</xdr:rowOff>
    </xdr:from>
    <xdr:to>
      <xdr:col>17</xdr:col>
      <xdr:colOff>25560</xdr:colOff>
      <xdr:row>52</xdr:row>
      <xdr:rowOff>26280</xdr:rowOff>
    </xdr:to>
    <xdr:pic>
      <xdr:nvPicPr>
        <xdr:cNvPr id="2" name="Picture 6" descr=""/>
        <xdr:cNvPicPr/>
      </xdr:nvPicPr>
      <xdr:blipFill>
        <a:blip r:embed="rId3"/>
        <a:stretch/>
      </xdr:blipFill>
      <xdr:spPr>
        <a:xfrm>
          <a:off x="0" y="7438680"/>
          <a:ext cx="11153160" cy="2493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77</xdr:row>
      <xdr:rowOff>171360</xdr:rowOff>
    </xdr:from>
    <xdr:to>
      <xdr:col>23</xdr:col>
      <xdr:colOff>310680</xdr:colOff>
      <xdr:row>98</xdr:row>
      <xdr:rowOff>111960</xdr:rowOff>
    </xdr:to>
    <xdr:pic>
      <xdr:nvPicPr>
        <xdr:cNvPr id="3" name="Picture 7" descr=""/>
        <xdr:cNvPicPr/>
      </xdr:nvPicPr>
      <xdr:blipFill>
        <a:blip r:embed="rId4"/>
        <a:stretch/>
      </xdr:blipFill>
      <xdr:spPr>
        <a:xfrm>
          <a:off x="0" y="14839560"/>
          <a:ext cx="15107400" cy="3941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56</xdr:row>
      <xdr:rowOff>76320</xdr:rowOff>
    </xdr:from>
    <xdr:to>
      <xdr:col>17</xdr:col>
      <xdr:colOff>158760</xdr:colOff>
      <xdr:row>74</xdr:row>
      <xdr:rowOff>93240</xdr:rowOff>
    </xdr:to>
    <xdr:pic>
      <xdr:nvPicPr>
        <xdr:cNvPr id="4" name="Picture 9" descr=""/>
        <xdr:cNvPicPr/>
      </xdr:nvPicPr>
      <xdr:blipFill>
        <a:blip r:embed="rId5"/>
        <a:stretch/>
      </xdr:blipFill>
      <xdr:spPr>
        <a:xfrm>
          <a:off x="0" y="10744200"/>
          <a:ext cx="11286360" cy="3445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125</xdr:row>
      <xdr:rowOff>104760</xdr:rowOff>
    </xdr:from>
    <xdr:to>
      <xdr:col>23</xdr:col>
      <xdr:colOff>339120</xdr:colOff>
      <xdr:row>141</xdr:row>
      <xdr:rowOff>121680</xdr:rowOff>
    </xdr:to>
    <xdr:pic>
      <xdr:nvPicPr>
        <xdr:cNvPr id="5" name="Picture 10" descr=""/>
        <xdr:cNvPicPr/>
      </xdr:nvPicPr>
      <xdr:blipFill>
        <a:blip r:embed="rId6"/>
        <a:stretch/>
      </xdr:blipFill>
      <xdr:spPr>
        <a:xfrm>
          <a:off x="0" y="23916960"/>
          <a:ext cx="15135840" cy="3065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144</xdr:row>
      <xdr:rowOff>9360</xdr:rowOff>
    </xdr:from>
    <xdr:to>
      <xdr:col>21</xdr:col>
      <xdr:colOff>186840</xdr:colOff>
      <xdr:row>166</xdr:row>
      <xdr:rowOff>73800</xdr:rowOff>
    </xdr:to>
    <xdr:pic>
      <xdr:nvPicPr>
        <xdr:cNvPr id="6" name="Picture 11" descr=""/>
        <xdr:cNvPicPr/>
      </xdr:nvPicPr>
      <xdr:blipFill>
        <a:blip r:embed="rId7"/>
        <a:stretch/>
      </xdr:blipFill>
      <xdr:spPr>
        <a:xfrm>
          <a:off x="0" y="27441360"/>
          <a:ext cx="13760280" cy="4255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9360</xdr:colOff>
      <xdr:row>225</xdr:row>
      <xdr:rowOff>9360</xdr:rowOff>
    </xdr:from>
    <xdr:to>
      <xdr:col>22</xdr:col>
      <xdr:colOff>558360</xdr:colOff>
      <xdr:row>247</xdr:row>
      <xdr:rowOff>168840</xdr:rowOff>
    </xdr:to>
    <xdr:pic>
      <xdr:nvPicPr>
        <xdr:cNvPr id="7" name="Picture 14" descr=""/>
        <xdr:cNvPicPr/>
      </xdr:nvPicPr>
      <xdr:blipFill>
        <a:blip r:embed="rId8"/>
        <a:stretch/>
      </xdr:blipFill>
      <xdr:spPr>
        <a:xfrm>
          <a:off x="9360" y="42871680"/>
          <a:ext cx="14734080" cy="4350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172</xdr:row>
      <xdr:rowOff>19080</xdr:rowOff>
    </xdr:from>
    <xdr:to>
      <xdr:col>18</xdr:col>
      <xdr:colOff>101520</xdr:colOff>
      <xdr:row>190</xdr:row>
      <xdr:rowOff>92880</xdr:rowOff>
    </xdr:to>
    <xdr:pic>
      <xdr:nvPicPr>
        <xdr:cNvPr id="8" name="Picture 15" descr=""/>
        <xdr:cNvPicPr/>
      </xdr:nvPicPr>
      <xdr:blipFill>
        <a:blip r:embed="rId9"/>
        <a:stretch/>
      </xdr:blipFill>
      <xdr:spPr>
        <a:xfrm>
          <a:off x="0" y="32784840"/>
          <a:ext cx="11840760" cy="3502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23</xdr:col>
      <xdr:colOff>120240</xdr:colOff>
      <xdr:row>268</xdr:row>
      <xdr:rowOff>45360</xdr:rowOff>
    </xdr:to>
    <xdr:pic>
      <xdr:nvPicPr>
        <xdr:cNvPr id="9" name="Picture 16" descr=""/>
        <xdr:cNvPicPr/>
      </xdr:nvPicPr>
      <xdr:blipFill>
        <a:blip r:embed="rId10"/>
        <a:stretch/>
      </xdr:blipFill>
      <xdr:spPr>
        <a:xfrm>
          <a:off x="0" y="48006000"/>
          <a:ext cx="14916960" cy="3093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23</xdr:col>
      <xdr:colOff>339120</xdr:colOff>
      <xdr:row>294</xdr:row>
      <xdr:rowOff>121680</xdr:rowOff>
    </xdr:to>
    <xdr:pic>
      <xdr:nvPicPr>
        <xdr:cNvPr id="10" name="Picture 17" descr=""/>
        <xdr:cNvPicPr/>
      </xdr:nvPicPr>
      <xdr:blipFill>
        <a:blip r:embed="rId11"/>
        <a:stretch/>
      </xdr:blipFill>
      <xdr:spPr>
        <a:xfrm>
          <a:off x="0" y="52196760"/>
          <a:ext cx="15135840" cy="3931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101</xdr:row>
      <xdr:rowOff>19080</xdr:rowOff>
    </xdr:from>
    <xdr:to>
      <xdr:col>22</xdr:col>
      <xdr:colOff>462960</xdr:colOff>
      <xdr:row>123</xdr:row>
      <xdr:rowOff>26280</xdr:rowOff>
    </xdr:to>
    <xdr:pic>
      <xdr:nvPicPr>
        <xdr:cNvPr id="11" name="Picture 18" descr=""/>
        <xdr:cNvPicPr/>
      </xdr:nvPicPr>
      <xdr:blipFill>
        <a:blip r:embed="rId12"/>
        <a:stretch/>
      </xdr:blipFill>
      <xdr:spPr>
        <a:xfrm>
          <a:off x="0" y="19259280"/>
          <a:ext cx="14648040" cy="4198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22</xdr:col>
      <xdr:colOff>167760</xdr:colOff>
      <xdr:row>221</xdr:row>
      <xdr:rowOff>16560</xdr:rowOff>
    </xdr:to>
    <xdr:pic>
      <xdr:nvPicPr>
        <xdr:cNvPr id="12" name="Picture 20" descr=""/>
        <xdr:cNvPicPr/>
      </xdr:nvPicPr>
      <xdr:blipFill>
        <a:blip r:embed="rId13"/>
        <a:stretch/>
      </xdr:blipFill>
      <xdr:spPr>
        <a:xfrm>
          <a:off x="0" y="37909440"/>
          <a:ext cx="14352840" cy="42073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15</xdr:col>
      <xdr:colOff>428760</xdr:colOff>
      <xdr:row>5</xdr:row>
      <xdr:rowOff>57240</xdr:rowOff>
    </xdr:from>
    <xdr:to>
      <xdr:col>26</xdr:col>
      <xdr:colOff>283320</xdr:colOff>
      <xdr:row>51</xdr:row>
      <xdr:rowOff>149760</xdr:rowOff>
    </xdr:to>
    <xdr:pic>
      <xdr:nvPicPr>
        <xdr:cNvPr id="32" name="Picture 1" descr=""/>
        <xdr:cNvPicPr/>
      </xdr:nvPicPr>
      <xdr:blipFill>
        <a:blip r:embed="rId1"/>
        <a:stretch/>
      </xdr:blipFill>
      <xdr:spPr>
        <a:xfrm>
          <a:off x="11079360" y="1009440"/>
          <a:ext cx="6977520" cy="88556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18</xdr:col>
      <xdr:colOff>0</xdr:colOff>
      <xdr:row>7</xdr:row>
      <xdr:rowOff>0</xdr:rowOff>
    </xdr:from>
    <xdr:to>
      <xdr:col>30</xdr:col>
      <xdr:colOff>120960</xdr:colOff>
      <xdr:row>45</xdr:row>
      <xdr:rowOff>83160</xdr:rowOff>
    </xdr:to>
    <xdr:pic>
      <xdr:nvPicPr>
        <xdr:cNvPr id="33" name="Picture 1" descr=""/>
        <xdr:cNvPicPr/>
      </xdr:nvPicPr>
      <xdr:blipFill>
        <a:blip r:embed="rId1"/>
        <a:stretch/>
      </xdr:blipFill>
      <xdr:spPr>
        <a:xfrm>
          <a:off x="11151000" y="1333440"/>
          <a:ext cx="7459200" cy="73220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15</xdr:col>
      <xdr:colOff>219240</xdr:colOff>
      <xdr:row>1</xdr:row>
      <xdr:rowOff>66600</xdr:rowOff>
    </xdr:from>
    <xdr:to>
      <xdr:col>24</xdr:col>
      <xdr:colOff>226440</xdr:colOff>
      <xdr:row>20</xdr:row>
      <xdr:rowOff>140400</xdr:rowOff>
    </xdr:to>
    <xdr:pic>
      <xdr:nvPicPr>
        <xdr:cNvPr id="34" name="Picture 1" descr=""/>
        <xdr:cNvPicPr/>
      </xdr:nvPicPr>
      <xdr:blipFill>
        <a:blip r:embed="rId1"/>
        <a:stretch/>
      </xdr:blipFill>
      <xdr:spPr>
        <a:xfrm>
          <a:off x="9391680" y="257040"/>
          <a:ext cx="5510880" cy="3693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25</xdr:col>
      <xdr:colOff>295200</xdr:colOff>
      <xdr:row>2</xdr:row>
      <xdr:rowOff>95400</xdr:rowOff>
    </xdr:from>
    <xdr:to>
      <xdr:col>35</xdr:col>
      <xdr:colOff>606960</xdr:colOff>
      <xdr:row>34</xdr:row>
      <xdr:rowOff>92880</xdr:rowOff>
    </xdr:to>
    <xdr:pic>
      <xdr:nvPicPr>
        <xdr:cNvPr id="35" name="Picture 2" descr=""/>
        <xdr:cNvPicPr/>
      </xdr:nvPicPr>
      <xdr:blipFill>
        <a:blip r:embed="rId2"/>
        <a:stretch/>
      </xdr:blipFill>
      <xdr:spPr>
        <a:xfrm>
          <a:off x="15582600" y="476280"/>
          <a:ext cx="6426720" cy="6093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58</xdr:row>
      <xdr:rowOff>0</xdr:rowOff>
    </xdr:from>
    <xdr:to>
      <xdr:col>27</xdr:col>
      <xdr:colOff>349560</xdr:colOff>
      <xdr:row>91</xdr:row>
      <xdr:rowOff>130680</xdr:rowOff>
    </xdr:to>
    <xdr:pic>
      <xdr:nvPicPr>
        <xdr:cNvPr id="36" name="Picture 3" descr=""/>
        <xdr:cNvPicPr/>
      </xdr:nvPicPr>
      <xdr:blipFill>
        <a:blip r:embed="rId3"/>
        <a:stretch/>
      </xdr:blipFill>
      <xdr:spPr>
        <a:xfrm>
          <a:off x="9172440" y="11048760"/>
          <a:ext cx="7687440" cy="6417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237960</xdr:colOff>
      <xdr:row>20</xdr:row>
      <xdr:rowOff>38160</xdr:rowOff>
    </xdr:from>
    <xdr:to>
      <xdr:col>24</xdr:col>
      <xdr:colOff>16560</xdr:colOff>
      <xdr:row>31</xdr:row>
      <xdr:rowOff>36000</xdr:rowOff>
    </xdr:to>
    <xdr:pic>
      <xdr:nvPicPr>
        <xdr:cNvPr id="37" name="Picture 4" descr=""/>
        <xdr:cNvPicPr/>
      </xdr:nvPicPr>
      <xdr:blipFill>
        <a:blip r:embed="rId4"/>
        <a:stretch/>
      </xdr:blipFill>
      <xdr:spPr>
        <a:xfrm>
          <a:off x="9410400" y="3848040"/>
          <a:ext cx="5282280" cy="2093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14</xdr:col>
      <xdr:colOff>457200</xdr:colOff>
      <xdr:row>32</xdr:row>
      <xdr:rowOff>9360</xdr:rowOff>
    </xdr:from>
    <xdr:to>
      <xdr:col>25</xdr:col>
      <xdr:colOff>273600</xdr:colOff>
      <xdr:row>51</xdr:row>
      <xdr:rowOff>102240</xdr:rowOff>
    </xdr:to>
    <xdr:pic>
      <xdr:nvPicPr>
        <xdr:cNvPr id="38" name="Picture 5" descr=""/>
        <xdr:cNvPicPr/>
      </xdr:nvPicPr>
      <xdr:blipFill>
        <a:blip r:embed="rId5"/>
        <a:stretch/>
      </xdr:blipFill>
      <xdr:spPr>
        <a:xfrm>
          <a:off x="9018000" y="6105240"/>
          <a:ext cx="6543000" cy="37123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0</xdr:colOff>
      <xdr:row>4</xdr:row>
      <xdr:rowOff>0</xdr:rowOff>
    </xdr:from>
    <xdr:to>
      <xdr:col>15</xdr:col>
      <xdr:colOff>187920</xdr:colOff>
      <xdr:row>27</xdr:row>
      <xdr:rowOff>45360</xdr:rowOff>
    </xdr:to>
    <xdr:pic>
      <xdr:nvPicPr>
        <xdr:cNvPr id="39" name="Picture 1" descr=""/>
        <xdr:cNvPicPr/>
      </xdr:nvPicPr>
      <xdr:blipFill>
        <a:blip r:embed="rId1"/>
        <a:stretch/>
      </xdr:blipFill>
      <xdr:spPr>
        <a:xfrm>
          <a:off x="2445840" y="761760"/>
          <a:ext cx="6914520" cy="44269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7</xdr:col>
      <xdr:colOff>0</xdr:colOff>
      <xdr:row>7</xdr:row>
      <xdr:rowOff>19080</xdr:rowOff>
    </xdr:from>
    <xdr:to>
      <xdr:col>15</xdr:col>
      <xdr:colOff>197640</xdr:colOff>
      <xdr:row>27</xdr:row>
      <xdr:rowOff>73800</xdr:rowOff>
    </xdr:to>
    <xdr:pic>
      <xdr:nvPicPr>
        <xdr:cNvPr id="40" name="Picture 1" descr=""/>
        <xdr:cNvPicPr/>
      </xdr:nvPicPr>
      <xdr:blipFill>
        <a:blip r:embed="rId1"/>
        <a:stretch/>
      </xdr:blipFill>
      <xdr:spPr>
        <a:xfrm>
          <a:off x="4280400" y="1352520"/>
          <a:ext cx="5089680" cy="38646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6</xdr:col>
      <xdr:colOff>152280</xdr:colOff>
      <xdr:row>27</xdr:row>
      <xdr:rowOff>0</xdr:rowOff>
    </xdr:from>
    <xdr:to>
      <xdr:col>14</xdr:col>
      <xdr:colOff>559440</xdr:colOff>
      <xdr:row>36</xdr:row>
      <xdr:rowOff>131400</xdr:rowOff>
    </xdr:to>
    <xdr:pic>
      <xdr:nvPicPr>
        <xdr:cNvPr id="41" name="Picture 2" descr=""/>
        <xdr:cNvPicPr/>
      </xdr:nvPicPr>
      <xdr:blipFill>
        <a:blip r:embed="rId1"/>
        <a:stretch/>
      </xdr:blipFill>
      <xdr:spPr>
        <a:xfrm>
          <a:off x="3821040" y="5143320"/>
          <a:ext cx="5299200" cy="1846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17</xdr:col>
      <xdr:colOff>114480</xdr:colOff>
      <xdr:row>37</xdr:row>
      <xdr:rowOff>76320</xdr:rowOff>
    </xdr:from>
    <xdr:to>
      <xdr:col>25</xdr:col>
      <xdr:colOff>483480</xdr:colOff>
      <xdr:row>58</xdr:row>
      <xdr:rowOff>188280</xdr:rowOff>
    </xdr:to>
    <xdr:pic>
      <xdr:nvPicPr>
        <xdr:cNvPr id="42" name="Picture 3" descr=""/>
        <xdr:cNvPicPr/>
      </xdr:nvPicPr>
      <xdr:blipFill>
        <a:blip r:embed="rId2"/>
        <a:stretch/>
      </xdr:blipFill>
      <xdr:spPr>
        <a:xfrm>
          <a:off x="10509840" y="7124760"/>
          <a:ext cx="5261040" cy="4112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17</xdr:col>
      <xdr:colOff>371520</xdr:colOff>
      <xdr:row>1</xdr:row>
      <xdr:rowOff>114480</xdr:rowOff>
    </xdr:from>
    <xdr:to>
      <xdr:col>34</xdr:col>
      <xdr:colOff>187560</xdr:colOff>
      <xdr:row>18</xdr:row>
      <xdr:rowOff>178920</xdr:rowOff>
    </xdr:to>
    <xdr:pic>
      <xdr:nvPicPr>
        <xdr:cNvPr id="43" name="Picture 4" descr=""/>
        <xdr:cNvPicPr/>
      </xdr:nvPicPr>
      <xdr:blipFill>
        <a:blip r:embed="rId3"/>
        <a:stretch/>
      </xdr:blipFill>
      <xdr:spPr>
        <a:xfrm>
          <a:off x="10766880" y="304920"/>
          <a:ext cx="10211760" cy="3303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17</xdr:col>
      <xdr:colOff>0</xdr:colOff>
      <xdr:row>21</xdr:row>
      <xdr:rowOff>0</xdr:rowOff>
    </xdr:from>
    <xdr:to>
      <xdr:col>33</xdr:col>
      <xdr:colOff>596880</xdr:colOff>
      <xdr:row>36</xdr:row>
      <xdr:rowOff>131040</xdr:rowOff>
    </xdr:to>
    <xdr:pic>
      <xdr:nvPicPr>
        <xdr:cNvPr id="44" name="Picture 5" descr=""/>
        <xdr:cNvPicPr/>
      </xdr:nvPicPr>
      <xdr:blipFill>
        <a:blip r:embed="rId4"/>
        <a:stretch/>
      </xdr:blipFill>
      <xdr:spPr>
        <a:xfrm>
          <a:off x="10395360" y="4000320"/>
          <a:ext cx="10380960" cy="2988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523800</xdr:colOff>
      <xdr:row>7</xdr:row>
      <xdr:rowOff>152280</xdr:rowOff>
    </xdr:from>
    <xdr:to>
      <xdr:col>17</xdr:col>
      <xdr:colOff>111600</xdr:colOff>
      <xdr:row>24</xdr:row>
      <xdr:rowOff>178560</xdr:rowOff>
    </xdr:to>
    <xdr:pic>
      <xdr:nvPicPr>
        <xdr:cNvPr id="45" name="Picture 6" descr=""/>
        <xdr:cNvPicPr/>
      </xdr:nvPicPr>
      <xdr:blipFill>
        <a:blip r:embed="rId5"/>
        <a:stretch/>
      </xdr:blipFill>
      <xdr:spPr>
        <a:xfrm>
          <a:off x="3581280" y="1485720"/>
          <a:ext cx="6925680" cy="32648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19</xdr:col>
      <xdr:colOff>142920</xdr:colOff>
      <xdr:row>3</xdr:row>
      <xdr:rowOff>9360</xdr:rowOff>
    </xdr:from>
    <xdr:to>
      <xdr:col>36</xdr:col>
      <xdr:colOff>168480</xdr:colOff>
      <xdr:row>35</xdr:row>
      <xdr:rowOff>101880</xdr:rowOff>
    </xdr:to>
    <xdr:pic>
      <xdr:nvPicPr>
        <xdr:cNvPr id="46" name="Picture 1" descr=""/>
        <xdr:cNvPicPr/>
      </xdr:nvPicPr>
      <xdr:blipFill>
        <a:blip r:embed="rId1"/>
        <a:stretch/>
      </xdr:blipFill>
      <xdr:spPr>
        <a:xfrm>
          <a:off x="13564080" y="580680"/>
          <a:ext cx="10421280" cy="61884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38160</xdr:colOff>
      <xdr:row>12</xdr:row>
      <xdr:rowOff>181080</xdr:rowOff>
    </xdr:from>
    <xdr:to>
      <xdr:col>27</xdr:col>
      <xdr:colOff>406440</xdr:colOff>
      <xdr:row>41</xdr:row>
      <xdr:rowOff>121320</xdr:rowOff>
    </xdr:to>
    <xdr:pic>
      <xdr:nvPicPr>
        <xdr:cNvPr id="47" name="Picture 1" descr=""/>
        <xdr:cNvPicPr/>
      </xdr:nvPicPr>
      <xdr:blipFill>
        <a:blip r:embed="rId1"/>
        <a:stretch/>
      </xdr:blipFill>
      <xdr:spPr>
        <a:xfrm>
          <a:off x="6993720" y="2467080"/>
          <a:ext cx="10152360" cy="54644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14</xdr:col>
      <xdr:colOff>476280</xdr:colOff>
      <xdr:row>1</xdr:row>
      <xdr:rowOff>152280</xdr:rowOff>
    </xdr:from>
    <xdr:to>
      <xdr:col>24</xdr:col>
      <xdr:colOff>168840</xdr:colOff>
      <xdr:row>16</xdr:row>
      <xdr:rowOff>140760</xdr:rowOff>
    </xdr:to>
    <xdr:pic>
      <xdr:nvPicPr>
        <xdr:cNvPr id="48" name="Picture 1" descr=""/>
        <xdr:cNvPicPr/>
      </xdr:nvPicPr>
      <xdr:blipFill>
        <a:blip r:embed="rId1"/>
        <a:stretch/>
      </xdr:blipFill>
      <xdr:spPr>
        <a:xfrm>
          <a:off x="9069480" y="342720"/>
          <a:ext cx="5807520" cy="2845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17</xdr:row>
      <xdr:rowOff>0</xdr:rowOff>
    </xdr:from>
    <xdr:to>
      <xdr:col>24</xdr:col>
      <xdr:colOff>149760</xdr:colOff>
      <xdr:row>41</xdr:row>
      <xdr:rowOff>102240</xdr:rowOff>
    </xdr:to>
    <xdr:pic>
      <xdr:nvPicPr>
        <xdr:cNvPr id="49" name="Picture 2" descr=""/>
        <xdr:cNvPicPr/>
      </xdr:nvPicPr>
      <xdr:blipFill>
        <a:blip r:embed="rId2"/>
        <a:stretch/>
      </xdr:blipFill>
      <xdr:spPr>
        <a:xfrm>
          <a:off x="9204840" y="3238200"/>
          <a:ext cx="5653080" cy="4674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42</xdr:row>
      <xdr:rowOff>0</xdr:rowOff>
    </xdr:from>
    <xdr:to>
      <xdr:col>23</xdr:col>
      <xdr:colOff>597600</xdr:colOff>
      <xdr:row>47</xdr:row>
      <xdr:rowOff>7560</xdr:rowOff>
    </xdr:to>
    <xdr:pic>
      <xdr:nvPicPr>
        <xdr:cNvPr id="50" name="Picture 3" descr=""/>
        <xdr:cNvPicPr/>
      </xdr:nvPicPr>
      <xdr:blipFill>
        <a:blip r:embed="rId3"/>
        <a:stretch/>
      </xdr:blipFill>
      <xdr:spPr>
        <a:xfrm>
          <a:off x="9204840" y="8001000"/>
          <a:ext cx="5489640" cy="959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48</xdr:row>
      <xdr:rowOff>0</xdr:rowOff>
    </xdr:from>
    <xdr:to>
      <xdr:col>24</xdr:col>
      <xdr:colOff>254520</xdr:colOff>
      <xdr:row>62</xdr:row>
      <xdr:rowOff>178920</xdr:rowOff>
    </xdr:to>
    <xdr:pic>
      <xdr:nvPicPr>
        <xdr:cNvPr id="51" name="Picture 4" descr=""/>
        <xdr:cNvPicPr/>
      </xdr:nvPicPr>
      <xdr:blipFill>
        <a:blip r:embed="rId4"/>
        <a:stretch/>
      </xdr:blipFill>
      <xdr:spPr>
        <a:xfrm>
          <a:off x="9204840" y="9144000"/>
          <a:ext cx="5757840" cy="2845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0</xdr:colOff>
      <xdr:row>68</xdr:row>
      <xdr:rowOff>0</xdr:rowOff>
    </xdr:from>
    <xdr:to>
      <xdr:col>20</xdr:col>
      <xdr:colOff>140400</xdr:colOff>
      <xdr:row>107</xdr:row>
      <xdr:rowOff>64080</xdr:rowOff>
    </xdr:to>
    <xdr:pic>
      <xdr:nvPicPr>
        <xdr:cNvPr id="52" name="Picture 5" descr=""/>
        <xdr:cNvPicPr/>
      </xdr:nvPicPr>
      <xdr:blipFill>
        <a:blip r:embed="rId5"/>
        <a:stretch/>
      </xdr:blipFill>
      <xdr:spPr>
        <a:xfrm>
          <a:off x="6758640" y="12953880"/>
          <a:ext cx="5644080" cy="7493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171360</xdr:colOff>
      <xdr:row>68</xdr:row>
      <xdr:rowOff>47520</xdr:rowOff>
    </xdr:from>
    <xdr:to>
      <xdr:col>22</xdr:col>
      <xdr:colOff>245880</xdr:colOff>
      <xdr:row>107</xdr:row>
      <xdr:rowOff>150840</xdr:rowOff>
    </xdr:to>
    <xdr:pic>
      <xdr:nvPicPr>
        <xdr:cNvPr id="53" name="Picture 6" descr=""/>
        <xdr:cNvPicPr/>
      </xdr:nvPicPr>
      <xdr:blipFill>
        <a:blip r:embed="rId6"/>
        <a:stretch/>
      </xdr:blipFill>
      <xdr:spPr>
        <a:xfrm>
          <a:off x="8153280" y="13001400"/>
          <a:ext cx="5577840" cy="7532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24</xdr:col>
      <xdr:colOff>324000</xdr:colOff>
      <xdr:row>1</xdr:row>
      <xdr:rowOff>9360</xdr:rowOff>
    </xdr:from>
    <xdr:to>
      <xdr:col>34</xdr:col>
      <xdr:colOff>92880</xdr:colOff>
      <xdr:row>15</xdr:row>
      <xdr:rowOff>188280</xdr:rowOff>
    </xdr:to>
    <xdr:pic>
      <xdr:nvPicPr>
        <xdr:cNvPr id="54" name="Picture 7" descr=""/>
        <xdr:cNvPicPr/>
      </xdr:nvPicPr>
      <xdr:blipFill>
        <a:blip r:embed="rId7"/>
        <a:stretch/>
      </xdr:blipFill>
      <xdr:spPr>
        <a:xfrm>
          <a:off x="15032160" y="199800"/>
          <a:ext cx="5884200" cy="28458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11</xdr:col>
      <xdr:colOff>0</xdr:colOff>
      <xdr:row>2</xdr:row>
      <xdr:rowOff>0</xdr:rowOff>
    </xdr:from>
    <xdr:to>
      <xdr:col>20</xdr:col>
      <xdr:colOff>102240</xdr:colOff>
      <xdr:row>34</xdr:row>
      <xdr:rowOff>35640</xdr:rowOff>
    </xdr:to>
    <xdr:pic>
      <xdr:nvPicPr>
        <xdr:cNvPr id="55" name="Picture 1" descr=""/>
        <xdr:cNvPicPr/>
      </xdr:nvPicPr>
      <xdr:blipFill>
        <a:blip r:embed="rId1"/>
        <a:stretch/>
      </xdr:blipFill>
      <xdr:spPr>
        <a:xfrm>
          <a:off x="6726240" y="380880"/>
          <a:ext cx="5605920" cy="61315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13</xdr:col>
      <xdr:colOff>419040</xdr:colOff>
      <xdr:row>6</xdr:row>
      <xdr:rowOff>95400</xdr:rowOff>
    </xdr:from>
    <xdr:to>
      <xdr:col>25</xdr:col>
      <xdr:colOff>340920</xdr:colOff>
      <xdr:row>31</xdr:row>
      <xdr:rowOff>98280</xdr:rowOff>
    </xdr:to>
    <xdr:graphicFrame>
      <xdr:nvGraphicFramePr>
        <xdr:cNvPr id="13" name="Chart 4"/>
        <xdr:cNvGraphicFramePr/>
      </xdr:nvGraphicFramePr>
      <xdr:xfrm>
        <a:off x="8967960" y="1619280"/>
        <a:ext cx="7259760" cy="47653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0</xdr:colOff>
      <xdr:row>36</xdr:row>
      <xdr:rowOff>0</xdr:rowOff>
    </xdr:from>
    <xdr:to>
      <xdr:col>25</xdr:col>
      <xdr:colOff>235440</xdr:colOff>
      <xdr:row>63</xdr:row>
      <xdr:rowOff>64080</xdr:rowOff>
    </xdr:to>
    <xdr:pic>
      <xdr:nvPicPr>
        <xdr:cNvPr id="14" name="Picture 5" descr=""/>
        <xdr:cNvPicPr/>
      </xdr:nvPicPr>
      <xdr:blipFill>
        <a:blip r:embed="rId2"/>
        <a:stretch/>
      </xdr:blipFill>
      <xdr:spPr>
        <a:xfrm>
          <a:off x="9771840" y="7238880"/>
          <a:ext cx="6350400" cy="520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64</xdr:row>
      <xdr:rowOff>0</xdr:rowOff>
    </xdr:from>
    <xdr:to>
      <xdr:col>25</xdr:col>
      <xdr:colOff>530640</xdr:colOff>
      <xdr:row>110</xdr:row>
      <xdr:rowOff>63720</xdr:rowOff>
    </xdr:to>
    <xdr:pic>
      <xdr:nvPicPr>
        <xdr:cNvPr id="15" name="Picture 6" descr=""/>
        <xdr:cNvPicPr/>
      </xdr:nvPicPr>
      <xdr:blipFill>
        <a:blip r:embed="rId3"/>
        <a:stretch/>
      </xdr:blipFill>
      <xdr:spPr>
        <a:xfrm>
          <a:off x="9771840" y="12573000"/>
          <a:ext cx="6645600" cy="8826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76320</xdr:colOff>
      <xdr:row>113</xdr:row>
      <xdr:rowOff>66600</xdr:rowOff>
    </xdr:from>
    <xdr:to>
      <xdr:col>26</xdr:col>
      <xdr:colOff>407160</xdr:colOff>
      <xdr:row>146</xdr:row>
      <xdr:rowOff>149760</xdr:rowOff>
    </xdr:to>
    <xdr:pic>
      <xdr:nvPicPr>
        <xdr:cNvPr id="16" name="Picture 7" descr=""/>
        <xdr:cNvPicPr/>
      </xdr:nvPicPr>
      <xdr:blipFill>
        <a:blip r:embed="rId4"/>
        <a:stretch/>
      </xdr:blipFill>
      <xdr:spPr>
        <a:xfrm>
          <a:off x="9848160" y="21974040"/>
          <a:ext cx="7057440" cy="63694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25</xdr:col>
      <xdr:colOff>219240</xdr:colOff>
      <xdr:row>23</xdr:row>
      <xdr:rowOff>28440</xdr:rowOff>
    </xdr:from>
    <xdr:to>
      <xdr:col>33</xdr:col>
      <xdr:colOff>493200</xdr:colOff>
      <xdr:row>58</xdr:row>
      <xdr:rowOff>168840</xdr:rowOff>
    </xdr:to>
    <xdr:pic>
      <xdr:nvPicPr>
        <xdr:cNvPr id="56" name="Picture 1" descr=""/>
        <xdr:cNvPicPr/>
      </xdr:nvPicPr>
      <xdr:blipFill>
        <a:blip r:embed="rId1"/>
        <a:stretch/>
      </xdr:blipFill>
      <xdr:spPr>
        <a:xfrm>
          <a:off x="15506640" y="4409640"/>
          <a:ext cx="5166000" cy="6807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571680</xdr:colOff>
      <xdr:row>28</xdr:row>
      <xdr:rowOff>38160</xdr:rowOff>
    </xdr:from>
    <xdr:to>
      <xdr:col>15</xdr:col>
      <xdr:colOff>426240</xdr:colOff>
      <xdr:row>69</xdr:row>
      <xdr:rowOff>16200</xdr:rowOff>
    </xdr:to>
    <xdr:pic>
      <xdr:nvPicPr>
        <xdr:cNvPr id="57" name="Picture 4" descr=""/>
        <xdr:cNvPicPr/>
      </xdr:nvPicPr>
      <xdr:blipFill>
        <a:blip r:embed="rId2"/>
        <a:stretch/>
      </xdr:blipFill>
      <xdr:spPr>
        <a:xfrm>
          <a:off x="3629160" y="5371920"/>
          <a:ext cx="5969520" cy="7788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514440</xdr:colOff>
      <xdr:row>0</xdr:row>
      <xdr:rowOff>47520</xdr:rowOff>
    </xdr:from>
    <xdr:to>
      <xdr:col>25</xdr:col>
      <xdr:colOff>397440</xdr:colOff>
      <xdr:row>27</xdr:row>
      <xdr:rowOff>178560</xdr:rowOff>
    </xdr:to>
    <xdr:pic>
      <xdr:nvPicPr>
        <xdr:cNvPr id="58" name="Picture 5" descr=""/>
        <xdr:cNvPicPr/>
      </xdr:nvPicPr>
      <xdr:blipFill>
        <a:blip r:embed="rId3"/>
        <a:stretch/>
      </xdr:blipFill>
      <xdr:spPr>
        <a:xfrm>
          <a:off x="9686880" y="47520"/>
          <a:ext cx="5997960" cy="5274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25</xdr:col>
      <xdr:colOff>397440</xdr:colOff>
      <xdr:row>66</xdr:row>
      <xdr:rowOff>101880</xdr:rowOff>
    </xdr:to>
    <xdr:pic>
      <xdr:nvPicPr>
        <xdr:cNvPr id="59" name="Picture 6" descr=""/>
        <xdr:cNvPicPr/>
      </xdr:nvPicPr>
      <xdr:blipFill>
        <a:blip r:embed="rId4"/>
        <a:stretch/>
      </xdr:blipFill>
      <xdr:spPr>
        <a:xfrm>
          <a:off x="9784080" y="5333760"/>
          <a:ext cx="5900760" cy="73411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16</xdr:col>
      <xdr:colOff>114480</xdr:colOff>
      <xdr:row>13</xdr:row>
      <xdr:rowOff>133200</xdr:rowOff>
    </xdr:from>
    <xdr:to>
      <xdr:col>26</xdr:col>
      <xdr:colOff>140400</xdr:colOff>
      <xdr:row>56</xdr:row>
      <xdr:rowOff>54360</xdr:rowOff>
    </xdr:to>
    <xdr:pic>
      <xdr:nvPicPr>
        <xdr:cNvPr id="60" name="Picture 2" descr=""/>
        <xdr:cNvPicPr/>
      </xdr:nvPicPr>
      <xdr:blipFill>
        <a:blip r:embed="rId1"/>
        <a:stretch/>
      </xdr:blipFill>
      <xdr:spPr>
        <a:xfrm>
          <a:off x="14499000" y="2609640"/>
          <a:ext cx="6234840" cy="8112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27</xdr:col>
      <xdr:colOff>0</xdr:colOff>
      <xdr:row>16</xdr:row>
      <xdr:rowOff>0</xdr:rowOff>
    </xdr:from>
    <xdr:to>
      <xdr:col>35</xdr:col>
      <xdr:colOff>550080</xdr:colOff>
      <xdr:row>26</xdr:row>
      <xdr:rowOff>169560</xdr:rowOff>
    </xdr:to>
    <xdr:pic>
      <xdr:nvPicPr>
        <xdr:cNvPr id="61" name="Picture 1" descr=""/>
        <xdr:cNvPicPr/>
      </xdr:nvPicPr>
      <xdr:blipFill>
        <a:blip r:embed="rId2"/>
        <a:stretch/>
      </xdr:blipFill>
      <xdr:spPr>
        <a:xfrm>
          <a:off x="21205080" y="3047760"/>
          <a:ext cx="5442120" cy="20746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20</xdr:col>
      <xdr:colOff>285840</xdr:colOff>
      <xdr:row>33</xdr:row>
      <xdr:rowOff>38160</xdr:rowOff>
    </xdr:from>
    <xdr:to>
      <xdr:col>31</xdr:col>
      <xdr:colOff>6840</xdr:colOff>
      <xdr:row>78</xdr:row>
      <xdr:rowOff>82800</xdr:rowOff>
    </xdr:to>
    <xdr:pic>
      <xdr:nvPicPr>
        <xdr:cNvPr id="62" name="Picture 2" descr=""/>
        <xdr:cNvPicPr/>
      </xdr:nvPicPr>
      <xdr:blipFill>
        <a:blip r:embed="rId1"/>
        <a:stretch/>
      </xdr:blipFill>
      <xdr:spPr>
        <a:xfrm>
          <a:off x="13574880" y="6324480"/>
          <a:ext cx="6447600" cy="8617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20</xdr:col>
      <xdr:colOff>0</xdr:colOff>
      <xdr:row>81</xdr:row>
      <xdr:rowOff>0</xdr:rowOff>
    </xdr:from>
    <xdr:to>
      <xdr:col>30</xdr:col>
      <xdr:colOff>264240</xdr:colOff>
      <xdr:row>128</xdr:row>
      <xdr:rowOff>149400</xdr:rowOff>
    </xdr:to>
    <xdr:pic>
      <xdr:nvPicPr>
        <xdr:cNvPr id="63" name="Picture 3" descr=""/>
        <xdr:cNvPicPr/>
      </xdr:nvPicPr>
      <xdr:blipFill>
        <a:blip r:embed="rId2"/>
        <a:stretch/>
      </xdr:blipFill>
      <xdr:spPr>
        <a:xfrm>
          <a:off x="13289040" y="15430320"/>
          <a:ext cx="6379200" cy="910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22</xdr:col>
      <xdr:colOff>140760</xdr:colOff>
      <xdr:row>28</xdr:row>
      <xdr:rowOff>93240</xdr:rowOff>
    </xdr:to>
    <xdr:pic>
      <xdr:nvPicPr>
        <xdr:cNvPr id="64" name="Picture 8" descr=""/>
        <xdr:cNvPicPr/>
      </xdr:nvPicPr>
      <xdr:blipFill>
        <a:blip r:embed="rId3"/>
        <a:stretch/>
      </xdr:blipFill>
      <xdr:spPr>
        <a:xfrm>
          <a:off x="10843200" y="2666880"/>
          <a:ext cx="3809520" cy="2760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0</xdr:colOff>
      <xdr:row>31</xdr:row>
      <xdr:rowOff>0</xdr:rowOff>
    </xdr:from>
    <xdr:to>
      <xdr:col>22</xdr:col>
      <xdr:colOff>369000</xdr:colOff>
      <xdr:row>35</xdr:row>
      <xdr:rowOff>45720</xdr:rowOff>
    </xdr:to>
    <xdr:pic>
      <xdr:nvPicPr>
        <xdr:cNvPr id="65" name="Picture 9" descr=""/>
        <xdr:cNvPicPr/>
      </xdr:nvPicPr>
      <xdr:blipFill>
        <a:blip r:embed="rId4"/>
        <a:stretch/>
      </xdr:blipFill>
      <xdr:spPr>
        <a:xfrm>
          <a:off x="10843200" y="5905440"/>
          <a:ext cx="4037760" cy="8074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15</xdr:col>
      <xdr:colOff>0</xdr:colOff>
      <xdr:row>0</xdr:row>
      <xdr:rowOff>0</xdr:rowOff>
    </xdr:from>
    <xdr:to>
      <xdr:col>24</xdr:col>
      <xdr:colOff>531000</xdr:colOff>
      <xdr:row>9</xdr:row>
      <xdr:rowOff>140760</xdr:rowOff>
    </xdr:to>
    <xdr:pic>
      <xdr:nvPicPr>
        <xdr:cNvPr id="66" name="Picture 1" descr=""/>
        <xdr:cNvPicPr/>
      </xdr:nvPicPr>
      <xdr:blipFill>
        <a:blip r:embed="rId1"/>
        <a:stretch/>
      </xdr:blipFill>
      <xdr:spPr>
        <a:xfrm>
          <a:off x="9172440" y="0"/>
          <a:ext cx="6034680" cy="1855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25</xdr:col>
      <xdr:colOff>0</xdr:colOff>
      <xdr:row>0</xdr:row>
      <xdr:rowOff>0</xdr:rowOff>
    </xdr:from>
    <xdr:to>
      <xdr:col>35</xdr:col>
      <xdr:colOff>6840</xdr:colOff>
      <xdr:row>20</xdr:row>
      <xdr:rowOff>64440</xdr:rowOff>
    </xdr:to>
    <xdr:pic>
      <xdr:nvPicPr>
        <xdr:cNvPr id="67" name="Picture 2" descr=""/>
        <xdr:cNvPicPr/>
      </xdr:nvPicPr>
      <xdr:blipFill>
        <a:blip r:embed="rId2"/>
        <a:stretch/>
      </xdr:blipFill>
      <xdr:spPr>
        <a:xfrm>
          <a:off x="15287400" y="0"/>
          <a:ext cx="6121800" cy="3874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25</xdr:col>
      <xdr:colOff>140400</xdr:colOff>
      <xdr:row>16</xdr:row>
      <xdr:rowOff>159840</xdr:rowOff>
    </xdr:to>
    <xdr:pic>
      <xdr:nvPicPr>
        <xdr:cNvPr id="68" name="Picture 3" descr=""/>
        <xdr:cNvPicPr/>
      </xdr:nvPicPr>
      <xdr:blipFill>
        <a:blip r:embed="rId3"/>
        <a:stretch/>
      </xdr:blipFill>
      <xdr:spPr>
        <a:xfrm>
          <a:off x="9172440" y="1904760"/>
          <a:ext cx="6255360" cy="1302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18</xdr:row>
      <xdr:rowOff>0</xdr:rowOff>
    </xdr:from>
    <xdr:to>
      <xdr:col>24</xdr:col>
      <xdr:colOff>426240</xdr:colOff>
      <xdr:row>23</xdr:row>
      <xdr:rowOff>36000</xdr:rowOff>
    </xdr:to>
    <xdr:pic>
      <xdr:nvPicPr>
        <xdr:cNvPr id="69" name="Picture 4" descr=""/>
        <xdr:cNvPicPr/>
      </xdr:nvPicPr>
      <xdr:blipFill>
        <a:blip r:embed="rId4"/>
        <a:stretch/>
      </xdr:blipFill>
      <xdr:spPr>
        <a:xfrm>
          <a:off x="9172440" y="3429000"/>
          <a:ext cx="5929920" cy="988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504720</xdr:colOff>
      <xdr:row>26</xdr:row>
      <xdr:rowOff>114480</xdr:rowOff>
    </xdr:from>
    <xdr:to>
      <xdr:col>26</xdr:col>
      <xdr:colOff>178200</xdr:colOff>
      <xdr:row>70</xdr:row>
      <xdr:rowOff>159120</xdr:rowOff>
    </xdr:to>
    <xdr:pic>
      <xdr:nvPicPr>
        <xdr:cNvPr id="70" name="Picture 5" descr=""/>
        <xdr:cNvPicPr/>
      </xdr:nvPicPr>
      <xdr:blipFill>
        <a:blip r:embed="rId5"/>
        <a:stretch/>
      </xdr:blipFill>
      <xdr:spPr>
        <a:xfrm>
          <a:off x="9677160" y="5067360"/>
          <a:ext cx="6400080" cy="8426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15</xdr:col>
      <xdr:colOff>0</xdr:colOff>
      <xdr:row>71</xdr:row>
      <xdr:rowOff>0</xdr:rowOff>
    </xdr:from>
    <xdr:to>
      <xdr:col>23</xdr:col>
      <xdr:colOff>92880</xdr:colOff>
      <xdr:row>94</xdr:row>
      <xdr:rowOff>45360</xdr:rowOff>
    </xdr:to>
    <xdr:pic>
      <xdr:nvPicPr>
        <xdr:cNvPr id="71" name="Picture 6" descr=""/>
        <xdr:cNvPicPr/>
      </xdr:nvPicPr>
      <xdr:blipFill>
        <a:blip r:embed="rId6"/>
        <a:stretch/>
      </xdr:blipFill>
      <xdr:spPr>
        <a:xfrm>
          <a:off x="9172440" y="13525200"/>
          <a:ext cx="4984920" cy="4426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24</xdr:col>
      <xdr:colOff>28440</xdr:colOff>
      <xdr:row>71</xdr:row>
      <xdr:rowOff>0</xdr:rowOff>
    </xdr:from>
    <xdr:to>
      <xdr:col>34</xdr:col>
      <xdr:colOff>111600</xdr:colOff>
      <xdr:row>99</xdr:row>
      <xdr:rowOff>73800</xdr:rowOff>
    </xdr:to>
    <xdr:pic>
      <xdr:nvPicPr>
        <xdr:cNvPr id="72" name="Picture 7" descr=""/>
        <xdr:cNvPicPr/>
      </xdr:nvPicPr>
      <xdr:blipFill>
        <a:blip r:embed="rId7"/>
        <a:stretch/>
      </xdr:blipFill>
      <xdr:spPr>
        <a:xfrm>
          <a:off x="14704560" y="13525200"/>
          <a:ext cx="6198120" cy="54079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12</xdr:col>
      <xdr:colOff>0</xdr:colOff>
      <xdr:row>6</xdr:row>
      <xdr:rowOff>0</xdr:rowOff>
    </xdr:from>
    <xdr:to>
      <xdr:col>21</xdr:col>
      <xdr:colOff>511920</xdr:colOff>
      <xdr:row>14</xdr:row>
      <xdr:rowOff>36000</xdr:rowOff>
    </xdr:to>
    <xdr:pic>
      <xdr:nvPicPr>
        <xdr:cNvPr id="73" name="Picture 2" descr=""/>
        <xdr:cNvPicPr/>
      </xdr:nvPicPr>
      <xdr:blipFill>
        <a:blip r:embed="rId1"/>
        <a:stretch/>
      </xdr:blipFill>
      <xdr:spPr>
        <a:xfrm>
          <a:off x="7337880" y="1143000"/>
          <a:ext cx="6015600" cy="1559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28</xdr:col>
      <xdr:colOff>463680</xdr:colOff>
      <xdr:row>106</xdr:row>
      <xdr:rowOff>63720</xdr:rowOff>
    </xdr:to>
    <xdr:pic>
      <xdr:nvPicPr>
        <xdr:cNvPr id="74" name="Picture 4" descr=""/>
        <xdr:cNvPicPr/>
      </xdr:nvPicPr>
      <xdr:blipFill>
        <a:blip r:embed="rId2"/>
        <a:stretch/>
      </xdr:blipFill>
      <xdr:spPr>
        <a:xfrm>
          <a:off x="7337880" y="12191760"/>
          <a:ext cx="10247760" cy="8064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31</xdr:col>
      <xdr:colOff>6480</xdr:colOff>
      <xdr:row>57</xdr:row>
      <xdr:rowOff>178200</xdr:rowOff>
    </xdr:to>
    <xdr:pic>
      <xdr:nvPicPr>
        <xdr:cNvPr id="75" name="Picture 5" descr=""/>
        <xdr:cNvPicPr/>
      </xdr:nvPicPr>
      <xdr:blipFill>
        <a:blip r:embed="rId3"/>
        <a:stretch/>
      </xdr:blipFill>
      <xdr:spPr>
        <a:xfrm>
          <a:off x="8560800" y="3047760"/>
          <a:ext cx="10402200" cy="79887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447840</xdr:colOff>
      <xdr:row>11</xdr:row>
      <xdr:rowOff>28440</xdr:rowOff>
    </xdr:from>
    <xdr:to>
      <xdr:col>26</xdr:col>
      <xdr:colOff>425520</xdr:colOff>
      <xdr:row>45</xdr:row>
      <xdr:rowOff>140040</xdr:rowOff>
    </xdr:to>
    <xdr:pic>
      <xdr:nvPicPr>
        <xdr:cNvPr id="76" name="Picture 2" descr=""/>
        <xdr:cNvPicPr/>
      </xdr:nvPicPr>
      <xdr:blipFill>
        <a:blip r:embed="rId1"/>
        <a:stretch/>
      </xdr:blipFill>
      <xdr:spPr>
        <a:xfrm>
          <a:off x="5951160" y="2123640"/>
          <a:ext cx="10373400" cy="6779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438120</xdr:colOff>
      <xdr:row>32</xdr:row>
      <xdr:rowOff>114480</xdr:rowOff>
    </xdr:from>
    <xdr:to>
      <xdr:col>8</xdr:col>
      <xdr:colOff>521640</xdr:colOff>
      <xdr:row>79</xdr:row>
      <xdr:rowOff>130680</xdr:rowOff>
    </xdr:to>
    <xdr:pic>
      <xdr:nvPicPr>
        <xdr:cNvPr id="77" name="Picture 3" descr=""/>
        <xdr:cNvPicPr/>
      </xdr:nvPicPr>
      <xdr:blipFill>
        <a:blip r:embed="rId2"/>
        <a:stretch/>
      </xdr:blipFill>
      <xdr:spPr>
        <a:xfrm>
          <a:off x="2883960" y="6400800"/>
          <a:ext cx="2529720" cy="89697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13</xdr:col>
      <xdr:colOff>762120</xdr:colOff>
      <xdr:row>36</xdr:row>
      <xdr:rowOff>85680</xdr:rowOff>
    </xdr:from>
    <xdr:to>
      <xdr:col>30</xdr:col>
      <xdr:colOff>61560</xdr:colOff>
      <xdr:row>71</xdr:row>
      <xdr:rowOff>121320</xdr:rowOff>
    </xdr:to>
    <xdr:pic>
      <xdr:nvPicPr>
        <xdr:cNvPr id="78" name="Picture 1" descr=""/>
        <xdr:cNvPicPr/>
      </xdr:nvPicPr>
      <xdr:blipFill>
        <a:blip r:embed="rId1"/>
        <a:stretch/>
      </xdr:blipFill>
      <xdr:spPr>
        <a:xfrm>
          <a:off x="9798120" y="6943680"/>
          <a:ext cx="10858320" cy="67028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5</xdr:col>
      <xdr:colOff>380880</xdr:colOff>
      <xdr:row>34</xdr:row>
      <xdr:rowOff>142920</xdr:rowOff>
    </xdr:from>
    <xdr:to>
      <xdr:col>23</xdr:col>
      <xdr:colOff>363600</xdr:colOff>
      <xdr:row>67</xdr:row>
      <xdr:rowOff>111600</xdr:rowOff>
    </xdr:to>
    <xdr:pic>
      <xdr:nvPicPr>
        <xdr:cNvPr id="79" name="Picture 1" descr=""/>
        <xdr:cNvPicPr/>
      </xdr:nvPicPr>
      <xdr:blipFill>
        <a:blip r:embed="rId1"/>
        <a:stretch/>
      </xdr:blipFill>
      <xdr:spPr>
        <a:xfrm>
          <a:off x="3438360" y="6619680"/>
          <a:ext cx="11055240" cy="6636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17</xdr:col>
      <xdr:colOff>276120</xdr:colOff>
      <xdr:row>0</xdr:row>
      <xdr:rowOff>0</xdr:rowOff>
    </xdr:from>
    <xdr:to>
      <xdr:col>33</xdr:col>
      <xdr:colOff>330120</xdr:colOff>
      <xdr:row>46</xdr:row>
      <xdr:rowOff>25560</xdr:rowOff>
    </xdr:to>
    <xdr:pic>
      <xdr:nvPicPr>
        <xdr:cNvPr id="80" name="Picture 1" descr=""/>
        <xdr:cNvPicPr/>
      </xdr:nvPicPr>
      <xdr:blipFill>
        <a:blip r:embed="rId1"/>
        <a:stretch/>
      </xdr:blipFill>
      <xdr:spPr>
        <a:xfrm>
          <a:off x="10671480" y="0"/>
          <a:ext cx="9838080" cy="8788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13</xdr:col>
      <xdr:colOff>181080</xdr:colOff>
      <xdr:row>45</xdr:row>
      <xdr:rowOff>0</xdr:rowOff>
    </xdr:from>
    <xdr:to>
      <xdr:col>25</xdr:col>
      <xdr:colOff>492480</xdr:colOff>
      <xdr:row>91</xdr:row>
      <xdr:rowOff>92520</xdr:rowOff>
    </xdr:to>
    <xdr:pic>
      <xdr:nvPicPr>
        <xdr:cNvPr id="81" name="Picture 2" descr=""/>
        <xdr:cNvPicPr/>
      </xdr:nvPicPr>
      <xdr:blipFill>
        <a:blip r:embed="rId2"/>
        <a:stretch/>
      </xdr:blipFill>
      <xdr:spPr>
        <a:xfrm>
          <a:off x="8130600" y="8572320"/>
          <a:ext cx="7649280" cy="8855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14</xdr:col>
      <xdr:colOff>0</xdr:colOff>
      <xdr:row>94</xdr:row>
      <xdr:rowOff>0</xdr:rowOff>
    </xdr:from>
    <xdr:to>
      <xdr:col>32</xdr:col>
      <xdr:colOff>216000</xdr:colOff>
      <xdr:row>123</xdr:row>
      <xdr:rowOff>35640</xdr:rowOff>
    </xdr:to>
    <xdr:pic>
      <xdr:nvPicPr>
        <xdr:cNvPr id="82" name="Picture 3" descr=""/>
        <xdr:cNvPicPr/>
      </xdr:nvPicPr>
      <xdr:blipFill>
        <a:blip r:embed="rId3"/>
        <a:stretch/>
      </xdr:blipFill>
      <xdr:spPr>
        <a:xfrm>
          <a:off x="8560800" y="17906760"/>
          <a:ext cx="11223360" cy="55602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11</xdr:col>
      <xdr:colOff>0</xdr:colOff>
      <xdr:row>4</xdr:row>
      <xdr:rowOff>0</xdr:rowOff>
    </xdr:from>
    <xdr:to>
      <xdr:col>29</xdr:col>
      <xdr:colOff>227160</xdr:colOff>
      <xdr:row>35</xdr:row>
      <xdr:rowOff>130680</xdr:rowOff>
    </xdr:to>
    <xdr:pic>
      <xdr:nvPicPr>
        <xdr:cNvPr id="83" name="Picture 1" descr=""/>
        <xdr:cNvPicPr/>
      </xdr:nvPicPr>
      <xdr:blipFill>
        <a:blip r:embed="rId1"/>
        <a:stretch/>
      </xdr:blipFill>
      <xdr:spPr>
        <a:xfrm>
          <a:off x="6726240" y="761760"/>
          <a:ext cx="11234520" cy="6036120"/>
        </a:xfrm>
        <a:prstGeom prst="rect">
          <a:avLst/>
        </a:prstGeom>
        <a:ln>
          <a:noFill/>
        </a:ln>
      </xdr:spPr>
    </xdr:pic>
    <xdr:clientData/>
  </xdr:twoCellAnchor>
  <xdr:twoCellAnchor editAs="twoCell">
    <xdr:from>
      <xdr:col>11</xdr:col>
      <xdr:colOff>0</xdr:colOff>
      <xdr:row>37</xdr:row>
      <xdr:rowOff>0</xdr:rowOff>
    </xdr:from>
    <xdr:to>
      <xdr:col>29</xdr:col>
      <xdr:colOff>55800</xdr:colOff>
      <xdr:row>82</xdr:row>
      <xdr:rowOff>178200</xdr:rowOff>
    </xdr:to>
    <xdr:pic>
      <xdr:nvPicPr>
        <xdr:cNvPr id="84" name="Picture 2" descr=""/>
        <xdr:cNvPicPr/>
      </xdr:nvPicPr>
      <xdr:blipFill>
        <a:blip r:embed="rId2"/>
        <a:stretch/>
      </xdr:blipFill>
      <xdr:spPr>
        <a:xfrm>
          <a:off x="6726240" y="7048440"/>
          <a:ext cx="11063160" cy="87505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17</xdr:col>
      <xdr:colOff>133200</xdr:colOff>
      <xdr:row>20</xdr:row>
      <xdr:rowOff>162360</xdr:rowOff>
    </xdr:from>
    <xdr:to>
      <xdr:col>36</xdr:col>
      <xdr:colOff>263160</xdr:colOff>
      <xdr:row>46</xdr:row>
      <xdr:rowOff>156240</xdr:rowOff>
    </xdr:to>
    <xdr:pic>
      <xdr:nvPicPr>
        <xdr:cNvPr id="17" name="Picture 1" descr=""/>
        <xdr:cNvPicPr/>
      </xdr:nvPicPr>
      <xdr:blipFill>
        <a:blip r:embed="rId1"/>
        <a:stretch/>
      </xdr:blipFill>
      <xdr:spPr>
        <a:xfrm>
          <a:off x="13388040" y="4064760"/>
          <a:ext cx="11813400" cy="45507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38160</xdr:colOff>
      <xdr:row>2</xdr:row>
      <xdr:rowOff>181080</xdr:rowOff>
    </xdr:from>
    <xdr:to>
      <xdr:col>24</xdr:col>
      <xdr:colOff>178200</xdr:colOff>
      <xdr:row>39</xdr:row>
      <xdr:rowOff>73800</xdr:rowOff>
    </xdr:to>
    <xdr:pic>
      <xdr:nvPicPr>
        <xdr:cNvPr id="85" name="Picture 1" descr=""/>
        <xdr:cNvPicPr/>
      </xdr:nvPicPr>
      <xdr:blipFill>
        <a:blip r:embed="rId1"/>
        <a:stretch/>
      </xdr:blipFill>
      <xdr:spPr>
        <a:xfrm>
          <a:off x="5541480" y="561960"/>
          <a:ext cx="9312840" cy="69411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10</xdr:col>
      <xdr:colOff>190440</xdr:colOff>
      <xdr:row>37</xdr:row>
      <xdr:rowOff>76320</xdr:rowOff>
    </xdr:from>
    <xdr:to>
      <xdr:col>13</xdr:col>
      <xdr:colOff>169200</xdr:colOff>
      <xdr:row>43</xdr:row>
      <xdr:rowOff>74520</xdr:rowOff>
    </xdr:to>
    <xdr:pic>
      <xdr:nvPicPr>
        <xdr:cNvPr id="86" name="Picture 1" descr=""/>
        <xdr:cNvPicPr/>
      </xdr:nvPicPr>
      <xdr:blipFill>
        <a:blip r:embed="rId1"/>
        <a:stretch/>
      </xdr:blipFill>
      <xdr:spPr>
        <a:xfrm>
          <a:off x="8429400" y="7124760"/>
          <a:ext cx="3087720" cy="1141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9</xdr:col>
      <xdr:colOff>933480</xdr:colOff>
      <xdr:row>47</xdr:row>
      <xdr:rowOff>171360</xdr:rowOff>
    </xdr:from>
    <xdr:to>
      <xdr:col>13</xdr:col>
      <xdr:colOff>36000</xdr:colOff>
      <xdr:row>53</xdr:row>
      <xdr:rowOff>74160</xdr:rowOff>
    </xdr:to>
    <xdr:pic>
      <xdr:nvPicPr>
        <xdr:cNvPr id="87" name="Picture 2" descr=""/>
        <xdr:cNvPicPr/>
      </xdr:nvPicPr>
      <xdr:blipFill>
        <a:blip r:embed="rId2"/>
        <a:stretch/>
      </xdr:blipFill>
      <xdr:spPr>
        <a:xfrm>
          <a:off x="8136000" y="9124560"/>
          <a:ext cx="3247920" cy="10458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17</xdr:col>
      <xdr:colOff>485640</xdr:colOff>
      <xdr:row>2</xdr:row>
      <xdr:rowOff>162000</xdr:rowOff>
    </xdr:from>
    <xdr:to>
      <xdr:col>22</xdr:col>
      <xdr:colOff>127800</xdr:colOff>
      <xdr:row>23</xdr:row>
      <xdr:rowOff>178920</xdr:rowOff>
    </xdr:to>
    <xdr:pic>
      <xdr:nvPicPr>
        <xdr:cNvPr id="88" name="Picture 1" descr=""/>
        <xdr:cNvPicPr/>
      </xdr:nvPicPr>
      <xdr:blipFill>
        <a:blip r:embed="rId1"/>
        <a:stretch/>
      </xdr:blipFill>
      <xdr:spPr>
        <a:xfrm>
          <a:off x="12346560" y="542880"/>
          <a:ext cx="2699640" cy="4017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533520</xdr:colOff>
      <xdr:row>11</xdr:row>
      <xdr:rowOff>81000</xdr:rowOff>
    </xdr:from>
    <xdr:to>
      <xdr:col>20</xdr:col>
      <xdr:colOff>226800</xdr:colOff>
      <xdr:row>25</xdr:row>
      <xdr:rowOff>155520</xdr:rowOff>
    </xdr:to>
    <xdr:graphicFrame>
      <xdr:nvGraphicFramePr>
        <xdr:cNvPr id="89" name="Chart 2"/>
        <xdr:cNvGraphicFramePr/>
      </xdr:nvGraphicFramePr>
      <xdr:xfrm>
        <a:off x="9336960" y="2176200"/>
        <a:ext cx="4585320" cy="274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12</xdr:col>
      <xdr:colOff>237960</xdr:colOff>
      <xdr:row>31</xdr:row>
      <xdr:rowOff>185760</xdr:rowOff>
    </xdr:from>
    <xdr:to>
      <xdr:col>20</xdr:col>
      <xdr:colOff>93240</xdr:colOff>
      <xdr:row>46</xdr:row>
      <xdr:rowOff>69840</xdr:rowOff>
    </xdr:to>
    <xdr:graphicFrame>
      <xdr:nvGraphicFramePr>
        <xdr:cNvPr id="90" name="Chart 3"/>
        <xdr:cNvGraphicFramePr/>
      </xdr:nvGraphicFramePr>
      <xdr:xfrm>
        <a:off x="9041400" y="6091200"/>
        <a:ext cx="4747320" cy="27414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18</xdr:col>
      <xdr:colOff>28440</xdr:colOff>
      <xdr:row>28</xdr:row>
      <xdr:rowOff>166680</xdr:rowOff>
    </xdr:from>
    <xdr:to>
      <xdr:col>25</xdr:col>
      <xdr:colOff>331560</xdr:colOff>
      <xdr:row>43</xdr:row>
      <xdr:rowOff>50760</xdr:rowOff>
    </xdr:to>
    <xdr:graphicFrame>
      <xdr:nvGraphicFramePr>
        <xdr:cNvPr id="91" name="Chart 4"/>
        <xdr:cNvGraphicFramePr/>
      </xdr:nvGraphicFramePr>
      <xdr:xfrm>
        <a:off x="12501000" y="5500440"/>
        <a:ext cx="4583520" cy="274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13</xdr:col>
      <xdr:colOff>237960</xdr:colOff>
      <xdr:row>49</xdr:row>
      <xdr:rowOff>138240</xdr:rowOff>
    </xdr:from>
    <xdr:to>
      <xdr:col>21</xdr:col>
      <xdr:colOff>93240</xdr:colOff>
      <xdr:row>64</xdr:row>
      <xdr:rowOff>22320</xdr:rowOff>
    </xdr:to>
    <xdr:graphicFrame>
      <xdr:nvGraphicFramePr>
        <xdr:cNvPr id="92" name="Chart 5"/>
        <xdr:cNvGraphicFramePr/>
      </xdr:nvGraphicFramePr>
      <xdr:xfrm>
        <a:off x="9653040" y="9472680"/>
        <a:ext cx="4747320" cy="27414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8</xdr:col>
      <xdr:colOff>200160</xdr:colOff>
      <xdr:row>1</xdr:row>
      <xdr:rowOff>66600</xdr:rowOff>
    </xdr:from>
    <xdr:to>
      <xdr:col>11</xdr:col>
      <xdr:colOff>217080</xdr:colOff>
      <xdr:row>22</xdr:row>
      <xdr:rowOff>121320</xdr:rowOff>
    </xdr:to>
    <xdr:pic>
      <xdr:nvPicPr>
        <xdr:cNvPr id="93" name="Picture 1" descr=""/>
        <xdr:cNvPicPr/>
      </xdr:nvPicPr>
      <xdr:blipFill>
        <a:blip r:embed="rId1"/>
        <a:stretch/>
      </xdr:blipFill>
      <xdr:spPr>
        <a:xfrm>
          <a:off x="6693480" y="257040"/>
          <a:ext cx="1851480" cy="4055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457200</xdr:colOff>
      <xdr:row>2</xdr:row>
      <xdr:rowOff>47520</xdr:rowOff>
    </xdr:from>
    <xdr:to>
      <xdr:col>23</xdr:col>
      <xdr:colOff>178200</xdr:colOff>
      <xdr:row>33</xdr:row>
      <xdr:rowOff>6840</xdr:rowOff>
    </xdr:to>
    <xdr:pic>
      <xdr:nvPicPr>
        <xdr:cNvPr id="94" name="Picture 3" descr=""/>
        <xdr:cNvPicPr/>
      </xdr:nvPicPr>
      <xdr:blipFill>
        <a:blip r:embed="rId2"/>
        <a:stretch/>
      </xdr:blipFill>
      <xdr:spPr>
        <a:xfrm>
          <a:off x="9396720" y="428400"/>
          <a:ext cx="6447240" cy="58647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</xdr:col>
      <xdr:colOff>0</xdr:colOff>
      <xdr:row>5</xdr:row>
      <xdr:rowOff>30600</xdr:rowOff>
    </xdr:from>
    <xdr:to>
      <xdr:col>14</xdr:col>
      <xdr:colOff>59040</xdr:colOff>
      <xdr:row>38</xdr:row>
      <xdr:rowOff>65520</xdr:rowOff>
    </xdr:to>
    <xdr:pic>
      <xdr:nvPicPr>
        <xdr:cNvPr id="18" name="Image 1" descr=""/>
        <xdr:cNvPicPr/>
      </xdr:nvPicPr>
      <xdr:blipFill>
        <a:blip r:embed="rId1"/>
        <a:stretch/>
      </xdr:blipFill>
      <xdr:spPr>
        <a:xfrm>
          <a:off x="611280" y="921960"/>
          <a:ext cx="8624520" cy="58186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38</xdr:row>
      <xdr:rowOff>152280</xdr:rowOff>
    </xdr:from>
    <xdr:to>
      <xdr:col>14</xdr:col>
      <xdr:colOff>9720</xdr:colOff>
      <xdr:row>58</xdr:row>
      <xdr:rowOff>865800</xdr:rowOff>
    </xdr:to>
    <xdr:pic>
      <xdr:nvPicPr>
        <xdr:cNvPr id="19" name="Image 2" descr=""/>
        <xdr:cNvPicPr/>
      </xdr:nvPicPr>
      <xdr:blipFill>
        <a:blip r:embed="rId2"/>
        <a:stretch/>
      </xdr:blipFill>
      <xdr:spPr>
        <a:xfrm>
          <a:off x="611280" y="6827400"/>
          <a:ext cx="8575200" cy="42184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58</xdr:row>
      <xdr:rowOff>1028880</xdr:rowOff>
    </xdr:from>
    <xdr:to>
      <xdr:col>13</xdr:col>
      <xdr:colOff>493200</xdr:colOff>
      <xdr:row>60</xdr:row>
      <xdr:rowOff>1108800</xdr:rowOff>
    </xdr:to>
    <xdr:pic>
      <xdr:nvPicPr>
        <xdr:cNvPr id="20" name="Image 3" descr=""/>
        <xdr:cNvPicPr/>
      </xdr:nvPicPr>
      <xdr:blipFill>
        <a:blip r:embed="rId3"/>
        <a:stretch/>
      </xdr:blipFill>
      <xdr:spPr>
        <a:xfrm>
          <a:off x="611280" y="11208960"/>
          <a:ext cx="8447400" cy="321804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60</xdr:row>
      <xdr:rowOff>1319760</xdr:rowOff>
    </xdr:from>
    <xdr:to>
      <xdr:col>13</xdr:col>
      <xdr:colOff>443880</xdr:colOff>
      <xdr:row>84</xdr:row>
      <xdr:rowOff>172800</xdr:rowOff>
    </xdr:to>
    <xdr:pic>
      <xdr:nvPicPr>
        <xdr:cNvPr id="21" name="Image 4" descr=""/>
        <xdr:cNvPicPr/>
      </xdr:nvPicPr>
      <xdr:blipFill>
        <a:blip r:embed="rId4"/>
        <a:stretch/>
      </xdr:blipFill>
      <xdr:spPr>
        <a:xfrm>
          <a:off x="611280" y="14637960"/>
          <a:ext cx="8398080" cy="584712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1</xdr:col>
      <xdr:colOff>0</xdr:colOff>
      <xdr:row>85</xdr:row>
      <xdr:rowOff>55800</xdr:rowOff>
    </xdr:from>
    <xdr:to>
      <xdr:col>14</xdr:col>
      <xdr:colOff>29520</xdr:colOff>
      <xdr:row>102</xdr:row>
      <xdr:rowOff>56520</xdr:rowOff>
    </xdr:to>
    <xdr:pic>
      <xdr:nvPicPr>
        <xdr:cNvPr id="22" name="Image 5" descr=""/>
        <xdr:cNvPicPr/>
      </xdr:nvPicPr>
      <xdr:blipFill>
        <a:blip r:embed="rId5"/>
        <a:stretch/>
      </xdr:blipFill>
      <xdr:spPr>
        <a:xfrm>
          <a:off x="611280" y="20543400"/>
          <a:ext cx="8595000" cy="29800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15</xdr:col>
      <xdr:colOff>366480</xdr:colOff>
      <xdr:row>5</xdr:row>
      <xdr:rowOff>64440</xdr:rowOff>
    </xdr:from>
    <xdr:to>
      <xdr:col>28</xdr:col>
      <xdr:colOff>529200</xdr:colOff>
      <xdr:row>38</xdr:row>
      <xdr:rowOff>1800</xdr:rowOff>
    </xdr:to>
    <xdr:pic>
      <xdr:nvPicPr>
        <xdr:cNvPr id="23" name="Image 6" descr=""/>
        <xdr:cNvPicPr/>
      </xdr:nvPicPr>
      <xdr:blipFill>
        <a:blip r:embed="rId1"/>
        <a:stretch/>
      </xdr:blipFill>
      <xdr:spPr>
        <a:xfrm>
          <a:off x="11017080" y="1016640"/>
          <a:ext cx="8508600" cy="59040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20</xdr:col>
      <xdr:colOff>231840</xdr:colOff>
      <xdr:row>1</xdr:row>
      <xdr:rowOff>12240</xdr:rowOff>
    </xdr:from>
    <xdr:to>
      <xdr:col>31</xdr:col>
      <xdr:colOff>121680</xdr:colOff>
      <xdr:row>31</xdr:row>
      <xdr:rowOff>133920</xdr:rowOff>
    </xdr:to>
    <xdr:pic>
      <xdr:nvPicPr>
        <xdr:cNvPr id="24" name="Image 7" descr=""/>
        <xdr:cNvPicPr/>
      </xdr:nvPicPr>
      <xdr:blipFill>
        <a:blip r:embed="rId1"/>
        <a:stretch/>
      </xdr:blipFill>
      <xdr:spPr>
        <a:xfrm>
          <a:off x="13007160" y="202680"/>
          <a:ext cx="8010360" cy="554688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20</xdr:col>
      <xdr:colOff>210240</xdr:colOff>
      <xdr:row>34</xdr:row>
      <xdr:rowOff>5760</xdr:rowOff>
    </xdr:from>
    <xdr:to>
      <xdr:col>31</xdr:col>
      <xdr:colOff>81720</xdr:colOff>
      <xdr:row>66</xdr:row>
      <xdr:rowOff>54000</xdr:rowOff>
    </xdr:to>
    <xdr:pic>
      <xdr:nvPicPr>
        <xdr:cNvPr id="25" name="Image 8" descr=""/>
        <xdr:cNvPicPr/>
      </xdr:nvPicPr>
      <xdr:blipFill>
        <a:blip r:embed="rId2"/>
        <a:stretch/>
      </xdr:blipFill>
      <xdr:spPr>
        <a:xfrm>
          <a:off x="12985560" y="6147360"/>
          <a:ext cx="7992000" cy="56566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24</xdr:col>
      <xdr:colOff>295560</xdr:colOff>
      <xdr:row>2</xdr:row>
      <xdr:rowOff>96120</xdr:rowOff>
    </xdr:from>
    <xdr:to>
      <xdr:col>34</xdr:col>
      <xdr:colOff>607320</xdr:colOff>
      <xdr:row>37</xdr:row>
      <xdr:rowOff>55440</xdr:rowOff>
    </xdr:to>
    <xdr:pic>
      <xdr:nvPicPr>
        <xdr:cNvPr id="26" name="Picture 2" descr=""/>
        <xdr:cNvPicPr/>
      </xdr:nvPicPr>
      <xdr:blipFill>
        <a:blip r:embed="rId1"/>
        <a:stretch/>
      </xdr:blipFill>
      <xdr:spPr>
        <a:xfrm>
          <a:off x="14971680" y="446400"/>
          <a:ext cx="6426720" cy="6093360"/>
        </a:xfrm>
        <a:prstGeom prst="rect">
          <a:avLst/>
        </a:prstGeom>
        <a:ln>
          <a:noFill/>
        </a:ln>
      </xdr:spPr>
    </xdr:pic>
    <xdr:clientData/>
  </xdr:twoCellAnchor>
  <xdr:twoCellAnchor editAs="absolute">
    <xdr:from>
      <xdr:col>4</xdr:col>
      <xdr:colOff>360</xdr:colOff>
      <xdr:row>3</xdr:row>
      <xdr:rowOff>133200</xdr:rowOff>
    </xdr:from>
    <xdr:to>
      <xdr:col>18</xdr:col>
      <xdr:colOff>68400</xdr:colOff>
      <xdr:row>22</xdr:row>
      <xdr:rowOff>154800</xdr:rowOff>
    </xdr:to>
    <xdr:pic>
      <xdr:nvPicPr>
        <xdr:cNvPr id="27" name="Image 11" descr=""/>
        <xdr:cNvPicPr/>
      </xdr:nvPicPr>
      <xdr:blipFill>
        <a:blip r:embed="rId2"/>
        <a:stretch/>
      </xdr:blipFill>
      <xdr:spPr>
        <a:xfrm>
          <a:off x="2446200" y="658800"/>
          <a:ext cx="8629200" cy="33516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10</xdr:col>
      <xdr:colOff>266040</xdr:colOff>
      <xdr:row>3</xdr:row>
      <xdr:rowOff>66600</xdr:rowOff>
    </xdr:from>
    <xdr:to>
      <xdr:col>24</xdr:col>
      <xdr:colOff>274680</xdr:colOff>
      <xdr:row>21</xdr:row>
      <xdr:rowOff>139680</xdr:rowOff>
    </xdr:to>
    <xdr:pic>
      <xdr:nvPicPr>
        <xdr:cNvPr id="28" name="Image 9" descr=""/>
        <xdr:cNvPicPr/>
      </xdr:nvPicPr>
      <xdr:blipFill>
        <a:blip r:embed="rId1"/>
        <a:stretch/>
      </xdr:blipFill>
      <xdr:spPr>
        <a:xfrm>
          <a:off x="6381000" y="592200"/>
          <a:ext cx="8569800" cy="32277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8</xdr:col>
      <xdr:colOff>466560</xdr:colOff>
      <xdr:row>2</xdr:row>
      <xdr:rowOff>152280</xdr:rowOff>
    </xdr:from>
    <xdr:to>
      <xdr:col>18</xdr:col>
      <xdr:colOff>25920</xdr:colOff>
      <xdr:row>37</xdr:row>
      <xdr:rowOff>101880</xdr:rowOff>
    </xdr:to>
    <xdr:pic>
      <xdr:nvPicPr>
        <xdr:cNvPr id="29" name="Picture 1" descr=""/>
        <xdr:cNvPicPr/>
      </xdr:nvPicPr>
      <xdr:blipFill>
        <a:blip r:embed="rId1"/>
        <a:stretch/>
      </xdr:blipFill>
      <xdr:spPr>
        <a:xfrm>
          <a:off x="5974200" y="533160"/>
          <a:ext cx="5674680" cy="6617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18</xdr:col>
      <xdr:colOff>0</xdr:colOff>
      <xdr:row>2</xdr:row>
      <xdr:rowOff>0</xdr:rowOff>
    </xdr:from>
    <xdr:to>
      <xdr:col>27</xdr:col>
      <xdr:colOff>130680</xdr:colOff>
      <xdr:row>40</xdr:row>
      <xdr:rowOff>25920</xdr:rowOff>
    </xdr:to>
    <xdr:pic>
      <xdr:nvPicPr>
        <xdr:cNvPr id="30" name="Picture 2" descr=""/>
        <xdr:cNvPicPr/>
      </xdr:nvPicPr>
      <xdr:blipFill>
        <a:blip r:embed="rId2"/>
        <a:stretch/>
      </xdr:blipFill>
      <xdr:spPr>
        <a:xfrm>
          <a:off x="11622960" y="380880"/>
          <a:ext cx="5634000" cy="7264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8</xdr:col>
      <xdr:colOff>369000</xdr:colOff>
      <xdr:row>56</xdr:row>
      <xdr:rowOff>187920</xdr:rowOff>
    </xdr:to>
    <xdr:pic>
      <xdr:nvPicPr>
        <xdr:cNvPr id="31" name="Picture 3" descr=""/>
        <xdr:cNvPicPr/>
      </xdr:nvPicPr>
      <xdr:blipFill>
        <a:blip r:embed="rId3"/>
        <a:stretch/>
      </xdr:blipFill>
      <xdr:spPr>
        <a:xfrm>
          <a:off x="0" y="3619440"/>
          <a:ext cx="5876640" cy="723636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drawing" Target="../drawings/drawing10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drawing" Target="../drawings/drawing11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drawing" Target="../drawings/drawing12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drawing" Target="../drawings/drawing13.xml"/>
</Relationships>
</file>

<file path=xl/worksheets/_rels/sheet18.xml.rels><?xml version="1.0" encoding="UTF-8"?>
<Relationships xmlns="http://schemas.openxmlformats.org/package/2006/relationships"><Relationship Id="rId1" Type="http://schemas.openxmlformats.org/officeDocument/2006/relationships/drawing" Target="../drawings/drawing14.xml"/>
</Relationships>
</file>

<file path=xl/worksheets/_rels/sheet19.xml.rels><?xml version="1.0" encoding="UTF-8"?>
<Relationships xmlns="http://schemas.openxmlformats.org/package/2006/relationships"><Relationship Id="rId1" Type="http://schemas.openxmlformats.org/officeDocument/2006/relationships/drawing" Target="../drawings/drawing15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://publicplansdata.org/reports/" TargetMode="External"/><Relationship Id="rId2" Type="http://schemas.openxmlformats.org/officeDocument/2006/relationships/hyperlink" Target="http://publicplansdata.org/resources/download-avs-cafrs/" TargetMode="External"/>
</Relationships>
</file>

<file path=xl/worksheets/_rels/sheet20.xml.rels><?xml version="1.0" encoding="UTF-8"?>
<Relationships xmlns="http://schemas.openxmlformats.org/package/2006/relationships"><Relationship Id="rId1" Type="http://schemas.openxmlformats.org/officeDocument/2006/relationships/drawing" Target="../drawings/drawing16.xml"/>
</Relationships>
</file>

<file path=xl/worksheets/_rels/sheet21.xml.rels><?xml version="1.0" encoding="UTF-8"?>
<Relationships xmlns="http://schemas.openxmlformats.org/package/2006/relationships"><Relationship Id="rId1" Type="http://schemas.openxmlformats.org/officeDocument/2006/relationships/drawing" Target="../drawings/drawing17.xml"/>
</Relationships>
</file>

<file path=xl/worksheets/_rels/sheet22.xml.rels><?xml version="1.0" encoding="UTF-8"?>
<Relationships xmlns="http://schemas.openxmlformats.org/package/2006/relationships"><Relationship Id="rId1" Type="http://schemas.openxmlformats.org/officeDocument/2006/relationships/drawing" Target="../drawings/drawing18.xml"/>
</Relationships>
</file>

<file path=xl/worksheets/_rels/sheet23.xml.rels><?xml version="1.0" encoding="UTF-8"?>
<Relationships xmlns="http://schemas.openxmlformats.org/package/2006/relationships"><Relationship Id="rId1" Type="http://schemas.openxmlformats.org/officeDocument/2006/relationships/drawing" Target="../drawings/drawing19.xml"/>
</Relationships>
</file>

<file path=xl/worksheets/_rels/sheet24.xml.rels><?xml version="1.0" encoding="UTF-8"?>
<Relationships xmlns="http://schemas.openxmlformats.org/package/2006/relationships"><Relationship Id="rId1" Type="http://schemas.openxmlformats.org/officeDocument/2006/relationships/drawing" Target="../drawings/drawing20.xml"/>
</Relationships>
</file>

<file path=xl/worksheets/_rels/sheet25.xml.rels><?xml version="1.0" encoding="UTF-8"?>
<Relationships xmlns="http://schemas.openxmlformats.org/package/2006/relationships"><Relationship Id="rId1" Type="http://schemas.openxmlformats.org/officeDocument/2006/relationships/drawing" Target="../drawings/drawing21.xml"/>
</Relationships>
</file>

<file path=xl/worksheets/_rels/sheet26.xml.rels><?xml version="1.0" encoding="UTF-8"?>
<Relationships xmlns="http://schemas.openxmlformats.org/package/2006/relationships"><Relationship Id="rId1" Type="http://schemas.openxmlformats.org/officeDocument/2006/relationships/drawing" Target="../drawings/drawing22.xml"/>
</Relationships>
</file>

<file path=xl/worksheets/_rels/sheet27.xml.rels><?xml version="1.0" encoding="UTF-8"?>
<Relationships xmlns="http://schemas.openxmlformats.org/package/2006/relationships"><Relationship Id="rId1" Type="http://schemas.openxmlformats.org/officeDocument/2006/relationships/drawing" Target="../drawings/drawing23.xml"/>
</Relationships>
</file>

<file path=xl/worksheets/_rels/sheet28.xml.rels><?xml version="1.0" encoding="UTF-8"?>
<Relationships xmlns="http://schemas.openxmlformats.org/package/2006/relationships"><Relationship Id="rId1" Type="http://schemas.openxmlformats.org/officeDocument/2006/relationships/drawing" Target="../drawings/drawing24.xml"/>
</Relationships>
</file>

<file path=xl/worksheets/_rels/sheet29.xml.rels><?xml version="1.0" encoding="UTF-8"?>
<Relationships xmlns="http://schemas.openxmlformats.org/package/2006/relationships"><Relationship Id="rId1" Type="http://schemas.openxmlformats.org/officeDocument/2006/relationships/drawing" Target="../drawings/drawing25.xml"/>
</Relationships>
</file>

<file path=xl/worksheets/_rels/sheet30.xml.rels><?xml version="1.0" encoding="UTF-8"?>
<Relationships xmlns="http://schemas.openxmlformats.org/package/2006/relationships"><Relationship Id="rId1" Type="http://schemas.openxmlformats.org/officeDocument/2006/relationships/drawing" Target="../drawings/drawing26.xml"/>
</Relationships>
</file>

<file path=xl/worksheets/_rels/sheet31.xml.rels><?xml version="1.0" encoding="UTF-8"?>
<Relationships xmlns="http://schemas.openxmlformats.org/package/2006/relationships"><Relationship Id="rId1" Type="http://schemas.openxmlformats.org/officeDocument/2006/relationships/drawing" Target="../drawings/drawing27.xml"/>
</Relationships>
</file>

<file path=xl/worksheets/_rels/sheet32.xml.rels><?xml version="1.0" encoding="UTF-8"?>
<Relationships xmlns="http://schemas.openxmlformats.org/package/2006/relationships"><Relationship Id="rId1" Type="http://schemas.openxmlformats.org/officeDocument/2006/relationships/drawing" Target="../drawings/drawing28.xml"/>
</Relationships>
</file>

<file path=xl/worksheets/_rels/sheet33.xml.rels><?xml version="1.0" encoding="UTF-8"?>
<Relationships xmlns="http://schemas.openxmlformats.org/package/2006/relationships"><Relationship Id="rId1" Type="http://schemas.openxmlformats.org/officeDocument/2006/relationships/drawing" Target="../drawings/drawing29.xml"/>
</Relationships>
</file>

<file path=xl/worksheets/_rels/sheet34.xml.rels><?xml version="1.0" encoding="UTF-8"?>
<Relationships xmlns="http://schemas.openxmlformats.org/package/2006/relationships"><Relationship Id="rId1" Type="http://schemas.openxmlformats.org/officeDocument/2006/relationships/drawing" Target="../drawings/drawing30.xml"/>
</Relationships>
</file>

<file path=xl/worksheets/_rels/sheet35.xml.rels><?xml version="1.0" encoding="UTF-8"?>
<Relationships xmlns="http://schemas.openxmlformats.org/package/2006/relationships"><Relationship Id="rId1" Type="http://schemas.openxmlformats.org/officeDocument/2006/relationships/drawing" Target="../drawings/drawing31.xml"/>
</Relationships>
</file>

<file path=xl/worksheets/_rels/sheet36.xml.rels><?xml version="1.0" encoding="UTF-8"?>
<Relationships xmlns="http://schemas.openxmlformats.org/package/2006/relationships"><Relationship Id="rId1" Type="http://schemas.openxmlformats.org/officeDocument/2006/relationships/drawing" Target="../drawings/drawing32.xml"/>
</Relationships>
</file>

<file path=xl/worksheets/_rels/sheet37.xml.rels><?xml version="1.0" encoding="UTF-8"?>
<Relationships xmlns="http://schemas.openxmlformats.org/package/2006/relationships"><Relationship Id="rId1" Type="http://schemas.openxmlformats.org/officeDocument/2006/relationships/drawing" Target="../drawings/drawing3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B3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1" ySplit="1" topLeftCell="B2" activePane="bottomRight" state="frozen"/>
      <selection pane="topLeft" activeCell="A1" activeCellId="0" sqref="A1"/>
      <selection pane="topRight" activeCell="B1" activeCellId="0" sqref="B1"/>
      <selection pane="bottomLeft" activeCell="A2" activeCellId="0" sqref="A2"/>
      <selection pane="bottomRight" activeCell="A1" activeCellId="0" sqref="A1"/>
    </sheetView>
  </sheetViews>
  <sheetFormatPr defaultRowHeight="15" zeroHeight="false" outlineLevelRow="0" outlineLevelCol="0"/>
  <cols>
    <col collapsed="false" customWidth="true" hidden="false" outlineLevel="0" max="1" min="1" style="0" width="7.57"/>
    <col collapsed="false" customWidth="true" hidden="false" outlineLevel="0" max="2" min="2" style="0" width="26.13"/>
    <col collapsed="false" customWidth="true" hidden="false" outlineLevel="0" max="1025" min="3" style="0" width="8.67"/>
  </cols>
  <sheetData>
    <row r="1" customFormat="false" ht="15" hidden="false" customHeight="false" outlineLevel="0" collapsed="false">
      <c r="A1" s="1" t="s">
        <v>0</v>
      </c>
      <c r="B1" s="1" t="s">
        <v>1</v>
      </c>
    </row>
    <row r="2" customFormat="false" ht="15" hidden="false" customHeight="false" outlineLevel="0" collapsed="false">
      <c r="A2" s="2" t="s">
        <v>2</v>
      </c>
      <c r="B2" s="3" t="s">
        <v>3</v>
      </c>
    </row>
    <row r="3" customFormat="false" ht="15" hidden="false" customHeight="false" outlineLevel="0" collapsed="false">
      <c r="A3" s="2" t="s">
        <v>4</v>
      </c>
      <c r="B3" s="3" t="s">
        <v>5</v>
      </c>
    </row>
    <row r="4" customFormat="false" ht="15" hidden="false" customHeight="false" outlineLevel="0" collapsed="false">
      <c r="A4" s="2" t="s">
        <v>6</v>
      </c>
      <c r="B4" s="3" t="s">
        <v>7</v>
      </c>
    </row>
    <row r="5" customFormat="false" ht="15" hidden="false" customHeight="false" outlineLevel="0" collapsed="false">
      <c r="A5" s="2" t="s">
        <v>8</v>
      </c>
      <c r="B5" s="3" t="s">
        <v>9</v>
      </c>
    </row>
    <row r="6" customFormat="false" ht="15" hidden="false" customHeight="false" outlineLevel="0" collapsed="false">
      <c r="A6" s="2" t="s">
        <v>10</v>
      </c>
      <c r="B6" s="3" t="s">
        <v>11</v>
      </c>
    </row>
    <row r="7" customFormat="false" ht="15" hidden="false" customHeight="false" outlineLevel="0" collapsed="false">
      <c r="A7" s="2" t="s">
        <v>12</v>
      </c>
      <c r="B7" s="3" t="s">
        <v>13</v>
      </c>
    </row>
    <row r="8" customFormat="false" ht="15" hidden="false" customHeight="false" outlineLevel="0" collapsed="false">
      <c r="A8" s="2" t="s">
        <v>14</v>
      </c>
      <c r="B8" s="3" t="s">
        <v>15</v>
      </c>
    </row>
    <row r="9" customFormat="false" ht="15" hidden="false" customHeight="false" outlineLevel="0" collapsed="false">
      <c r="A9" s="2" t="s">
        <v>16</v>
      </c>
      <c r="B9" s="3" t="s">
        <v>17</v>
      </c>
    </row>
    <row r="10" customFormat="false" ht="15" hidden="false" customHeight="false" outlineLevel="0" collapsed="false">
      <c r="A10" s="2" t="s">
        <v>18</v>
      </c>
      <c r="B10" s="3" t="s">
        <v>19</v>
      </c>
    </row>
    <row r="11" customFormat="false" ht="15" hidden="false" customHeight="false" outlineLevel="0" collapsed="false">
      <c r="A11" s="2" t="s">
        <v>20</v>
      </c>
      <c r="B11" s="3" t="s">
        <v>21</v>
      </c>
    </row>
    <row r="12" customFormat="false" ht="15" hidden="false" customHeight="false" outlineLevel="0" collapsed="false">
      <c r="A12" s="2" t="s">
        <v>22</v>
      </c>
      <c r="B12" s="3" t="s">
        <v>23</v>
      </c>
    </row>
    <row r="13" customFormat="false" ht="15" hidden="false" customHeight="false" outlineLevel="0" collapsed="false">
      <c r="A13" s="2" t="s">
        <v>24</v>
      </c>
      <c r="B13" s="3" t="s">
        <v>25</v>
      </c>
    </row>
    <row r="14" customFormat="false" ht="15" hidden="false" customHeight="false" outlineLevel="0" collapsed="false">
      <c r="A14" s="2" t="s">
        <v>26</v>
      </c>
      <c r="B14" s="3" t="s">
        <v>27</v>
      </c>
    </row>
    <row r="15" customFormat="false" ht="15" hidden="false" customHeight="false" outlineLevel="0" collapsed="false">
      <c r="A15" s="2" t="s">
        <v>28</v>
      </c>
      <c r="B15" s="3" t="s">
        <v>29</v>
      </c>
    </row>
    <row r="16" customFormat="false" ht="15" hidden="false" customHeight="false" outlineLevel="0" collapsed="false">
      <c r="A16" s="2" t="s">
        <v>30</v>
      </c>
      <c r="B16" s="3" t="s">
        <v>31</v>
      </c>
    </row>
    <row r="17" customFormat="false" ht="15" hidden="false" customHeight="false" outlineLevel="0" collapsed="false">
      <c r="A17" s="2" t="s">
        <v>32</v>
      </c>
      <c r="B17" s="3" t="s">
        <v>33</v>
      </c>
    </row>
    <row r="18" customFormat="false" ht="15" hidden="false" customHeight="false" outlineLevel="0" collapsed="false">
      <c r="A18" s="2" t="s">
        <v>34</v>
      </c>
      <c r="B18" s="3" t="s">
        <v>35</v>
      </c>
    </row>
    <row r="19" customFormat="false" ht="15" hidden="false" customHeight="false" outlineLevel="0" collapsed="false">
      <c r="A19" s="2" t="s">
        <v>36</v>
      </c>
      <c r="B19" s="3" t="s">
        <v>37</v>
      </c>
    </row>
    <row r="20" customFormat="false" ht="15" hidden="false" customHeight="false" outlineLevel="0" collapsed="false">
      <c r="A20" s="2" t="s">
        <v>38</v>
      </c>
      <c r="B20" s="3" t="s">
        <v>39</v>
      </c>
    </row>
    <row r="21" customFormat="false" ht="15" hidden="false" customHeight="false" outlineLevel="0" collapsed="false">
      <c r="A21" s="2" t="s">
        <v>40</v>
      </c>
      <c r="B21" s="3" t="s">
        <v>41</v>
      </c>
    </row>
    <row r="22" customFormat="false" ht="15" hidden="false" customHeight="false" outlineLevel="0" collapsed="false">
      <c r="A22" s="2" t="s">
        <v>42</v>
      </c>
      <c r="B22" s="3" t="s">
        <v>43</v>
      </c>
    </row>
    <row r="23" customFormat="false" ht="15" hidden="false" customHeight="false" outlineLevel="0" collapsed="false">
      <c r="A23" s="2" t="s">
        <v>44</v>
      </c>
      <c r="B23" s="3" t="s">
        <v>45</v>
      </c>
    </row>
    <row r="24" customFormat="false" ht="15" hidden="false" customHeight="false" outlineLevel="0" collapsed="false">
      <c r="A24" s="2" t="s">
        <v>46</v>
      </c>
      <c r="B24" s="3" t="s">
        <v>47</v>
      </c>
    </row>
    <row r="25" customFormat="false" ht="15" hidden="false" customHeight="false" outlineLevel="0" collapsed="false">
      <c r="A25" s="2" t="s">
        <v>48</v>
      </c>
      <c r="B25" s="3" t="s">
        <v>49</v>
      </c>
    </row>
    <row r="26" customFormat="false" ht="15" hidden="false" customHeight="false" outlineLevel="0" collapsed="false">
      <c r="A26" s="2" t="s">
        <v>50</v>
      </c>
      <c r="B26" s="3" t="s">
        <v>51</v>
      </c>
    </row>
    <row r="27" customFormat="false" ht="15" hidden="false" customHeight="false" outlineLevel="0" collapsed="false">
      <c r="A27" s="2" t="s">
        <v>52</v>
      </c>
      <c r="B27" s="3" t="s">
        <v>53</v>
      </c>
    </row>
    <row r="28" customFormat="false" ht="15" hidden="false" customHeight="false" outlineLevel="0" collapsed="false">
      <c r="A28" s="2" t="s">
        <v>54</v>
      </c>
      <c r="B28" s="3" t="s">
        <v>55</v>
      </c>
    </row>
    <row r="29" customFormat="false" ht="15" hidden="false" customHeight="false" outlineLevel="0" collapsed="false">
      <c r="A29" s="2" t="s">
        <v>56</v>
      </c>
      <c r="B29" s="3" t="s">
        <v>57</v>
      </c>
    </row>
    <row r="30" customFormat="false" ht="15" hidden="false" customHeight="false" outlineLevel="0" collapsed="false">
      <c r="A30" s="2" t="s">
        <v>58</v>
      </c>
      <c r="B30" s="3" t="s">
        <v>59</v>
      </c>
    </row>
    <row r="31" customFormat="false" ht="15" hidden="false" customHeight="false" outlineLevel="0" collapsed="false">
      <c r="A31" s="2" t="s">
        <v>60</v>
      </c>
      <c r="B31" s="3" t="s">
        <v>61</v>
      </c>
    </row>
    <row r="32" customFormat="false" ht="15" hidden="false" customHeight="false" outlineLevel="0" collapsed="false">
      <c r="A32" s="2" t="s">
        <v>62</v>
      </c>
      <c r="B32" s="3" t="s">
        <v>63</v>
      </c>
    </row>
  </sheetData>
  <hyperlinks>
    <hyperlink ref="B2" location="'Notes'!A1" display="Notes"/>
    <hyperlink ref="B3" location="'RetirementRatesComments'!A1" display="RetirementRatesComments"/>
    <hyperlink ref="B4" location="'Plantypes'!A1" display="Plantypes"/>
    <hyperlink ref="B5" location="'proto.termrates'!A1" display="proto.termrates"/>
    <hyperlink ref="B6" location="'proto.retrates'!A1" display="proto.retrates"/>
    <hyperlink ref="B7" location="'AZ-PERS-6.misc'!A1" display="AZ-PERS-6.misc"/>
    <hyperlink ref="B8" location="'AZ-PERS-6.actives'!A1" display="AZ-PERS-6.actives"/>
    <hyperlink ref="B9" location="'AZ-PERS-6.retirees'!A1" display="AZ-PERS-6.retirees"/>
    <hyperlink ref="B10" location="'AZ-PERS-6.retrates'!A1" display="AZ-PERS-6.retrates"/>
    <hyperlink ref="B11" location="'AZ-PERS-6.salgrowth'!A1" display="AZ-PERS-6.salgrowth"/>
    <hyperlink ref="B12" location="'AZ-PERS-6.termrates'!A1" display="AZ-PERS-6.termrates"/>
    <hyperlink ref="B13" location="'LA-CERA-43.misc'!A1" display="LA-CERA-43.misc"/>
    <hyperlink ref="B14" location="'LA-CERA-43.actives'!A1" display="LA-CERA-43.actives"/>
    <hyperlink ref="B15" location="'LA-CERA-43.retirees'!A1" display="LA-CERA-43.retirees"/>
    <hyperlink ref="B16" location="'LA-CERA-43.retrates'!A1" display="LA-CERA-43.retrates"/>
    <hyperlink ref="B17" location="'LA-CERA-43.salgrowth'!A1" display="LA-CERA-43.salgrowth"/>
    <hyperlink ref="B18" location="'LA-CERA-43.termrates'!A1" display="LA-CERA-43.termrates"/>
    <hyperlink ref="B19" location="'OH-PERS-85.actives'!A1" display="OH-PERS-85.actives"/>
    <hyperlink ref="B20" location="'OH-PERS-85.retirees'!A1" display="OH-PERS-85.retirees"/>
    <hyperlink ref="B21" location="'OH-PERS-85.retrates'!A1" display="OH-PERS-85.retrates"/>
    <hyperlink ref="B22" location="'OH-PERS-85.salgrowth'!A1" display="OH-PERS-85.salgrowth"/>
    <hyperlink ref="B23" location="'OH-PERS-85.termrates'!A1" display="OH-PERS-85.termrates"/>
    <hyperlink ref="B24" location="'WA-PERS2-119.actives'!A1" display="WA-PERS2-119.actives"/>
    <hyperlink ref="B25" location="'WA-PERS2-119.retirees'!A1" display="WA-PERS2-119.retirees"/>
    <hyperlink ref="B26" location="'WA-PERS2-119.retrates'!A1" display="WA-PERS2-119.retrates"/>
    <hyperlink ref="B27" location="'WA-PERS2-119.salgrowth'!A1" display="WA-PERS2-119.salgrowth"/>
    <hyperlink ref="B28" location="'WA-PERS2-119.termrates'!A1" display="WA-PERS2-119.termrates"/>
    <hyperlink ref="B29" location="'test calcs az pers'!A1" display="test calcs az pers"/>
    <hyperlink ref="B30" location="'check az-pers actives'!A1" display="check az-pers actives"/>
    <hyperlink ref="B31" location="'check az-pers ben'!A1" display="check az-pers ben"/>
    <hyperlink ref="B32" location="'Sheet10'!A1" display="Sheet10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57"/>
  <sheetViews>
    <sheetView showFormulas="false" showGridLines="true" showRowColHeaders="true" showZeros="true" rightToLeft="false" tabSelected="false" showOutlineSymbols="true" defaultGridColor="true" view="normal" topLeftCell="A36" colorId="64" zoomScale="75" zoomScaleNormal="75" zoomScalePageLayoutView="100" workbookViewId="0">
      <selection pane="topLeft" activeCell="G69" activeCellId="0" sqref="G69"/>
    </sheetView>
  </sheetViews>
  <sheetFormatPr defaultRowHeight="13.8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30" width="8.67"/>
    <col collapsed="false" customWidth="true" hidden="false" outlineLevel="0" max="1023" min="3" style="0" width="8.67"/>
    <col collapsed="false" customWidth="false" hidden="false" outlineLevel="0" max="1025" min="1024" style="0" width="11.52"/>
  </cols>
  <sheetData>
    <row r="1" customFormat="false" ht="13.8" hidden="false" customHeight="false" outlineLevel="0" collapsed="false">
      <c r="A1" s="3" t="s">
        <v>64</v>
      </c>
      <c r="G1" s="0" t="s">
        <v>309</v>
      </c>
    </row>
    <row r="2" customFormat="false" ht="13.8" hidden="false" customHeight="false" outlineLevel="0" collapsed="false">
      <c r="A2" s="0" t="s">
        <v>146</v>
      </c>
    </row>
    <row r="3" customFormat="false" ht="13.8" hidden="false" customHeight="false" outlineLevel="0" collapsed="false">
      <c r="A3" s="0" t="s">
        <v>149</v>
      </c>
    </row>
    <row r="6" customFormat="false" ht="13.8" hidden="false" customHeight="false" outlineLevel="0" collapsed="false">
      <c r="A6" s="0" t="s">
        <v>173</v>
      </c>
    </row>
    <row r="7" customFormat="false" ht="13.8" hidden="false" customHeight="false" outlineLevel="0" collapsed="false">
      <c r="A7" s="0" t="n">
        <v>20</v>
      </c>
      <c r="B7" s="30" t="n">
        <v>0</v>
      </c>
    </row>
    <row r="8" customFormat="false" ht="13.8" hidden="false" customHeight="false" outlineLevel="0" collapsed="false">
      <c r="A8" s="0" t="n">
        <f aca="false">A7+1</f>
        <v>21</v>
      </c>
      <c r="B8" s="30" t="n">
        <v>0</v>
      </c>
    </row>
    <row r="9" customFormat="false" ht="13.8" hidden="false" customHeight="false" outlineLevel="0" collapsed="false">
      <c r="A9" s="0" t="n">
        <f aca="false">A8+1</f>
        <v>22</v>
      </c>
      <c r="B9" s="30" t="n">
        <v>0</v>
      </c>
    </row>
    <row r="10" customFormat="false" ht="13.8" hidden="false" customHeight="false" outlineLevel="0" collapsed="false">
      <c r="A10" s="0" t="n">
        <f aca="false">A9+1</f>
        <v>23</v>
      </c>
      <c r="B10" s="30" t="n">
        <v>0</v>
      </c>
    </row>
    <row r="11" customFormat="false" ht="13.8" hidden="false" customHeight="false" outlineLevel="0" collapsed="false">
      <c r="A11" s="0" t="n">
        <f aca="false">A10+1</f>
        <v>24</v>
      </c>
      <c r="B11" s="30" t="n">
        <v>0</v>
      </c>
    </row>
    <row r="12" customFormat="false" ht="13.8" hidden="false" customHeight="false" outlineLevel="0" collapsed="false">
      <c r="A12" s="0" t="n">
        <f aca="false">A11+1</f>
        <v>25</v>
      </c>
      <c r="B12" s="30" t="n">
        <v>0</v>
      </c>
    </row>
    <row r="13" customFormat="false" ht="13.8" hidden="false" customHeight="false" outlineLevel="0" collapsed="false">
      <c r="A13" s="0" t="n">
        <f aca="false">A12+1</f>
        <v>26</v>
      </c>
      <c r="B13" s="30" t="n">
        <v>0</v>
      </c>
    </row>
    <row r="14" customFormat="false" ht="13.8" hidden="false" customHeight="false" outlineLevel="0" collapsed="false">
      <c r="A14" s="0" t="n">
        <f aca="false">A13+1</f>
        <v>27</v>
      </c>
      <c r="B14" s="30" t="n">
        <v>0</v>
      </c>
    </row>
    <row r="15" customFormat="false" ht="13.8" hidden="false" customHeight="false" outlineLevel="0" collapsed="false">
      <c r="A15" s="0" t="n">
        <f aca="false">A14+1</f>
        <v>28</v>
      </c>
      <c r="B15" s="30" t="n">
        <v>0</v>
      </c>
    </row>
    <row r="16" customFormat="false" ht="13.8" hidden="false" customHeight="false" outlineLevel="0" collapsed="false">
      <c r="A16" s="0" t="n">
        <f aca="false">A15+1</f>
        <v>29</v>
      </c>
      <c r="B16" s="30" t="n">
        <v>0</v>
      </c>
    </row>
    <row r="17" customFormat="false" ht="13.8" hidden="false" customHeight="false" outlineLevel="0" collapsed="false">
      <c r="A17" s="0" t="n">
        <f aca="false">A16+1</f>
        <v>30</v>
      </c>
      <c r="B17" s="30" t="n">
        <v>0</v>
      </c>
    </row>
    <row r="18" customFormat="false" ht="13.8" hidden="false" customHeight="false" outlineLevel="0" collapsed="false">
      <c r="A18" s="0" t="n">
        <f aca="false">A17+1</f>
        <v>31</v>
      </c>
      <c r="B18" s="30" t="n">
        <v>0</v>
      </c>
    </row>
    <row r="19" customFormat="false" ht="13.8" hidden="false" customHeight="false" outlineLevel="0" collapsed="false">
      <c r="A19" s="0" t="n">
        <f aca="false">A18+1</f>
        <v>32</v>
      </c>
      <c r="B19" s="30" t="n">
        <v>0</v>
      </c>
    </row>
    <row r="20" customFormat="false" ht="13.8" hidden="false" customHeight="false" outlineLevel="0" collapsed="false">
      <c r="A20" s="0" t="n">
        <f aca="false">A19+1</f>
        <v>33</v>
      </c>
      <c r="B20" s="30" t="n">
        <v>0</v>
      </c>
    </row>
    <row r="21" customFormat="false" ht="13.8" hidden="false" customHeight="false" outlineLevel="0" collapsed="false">
      <c r="A21" s="0" t="n">
        <f aca="false">A20+1</f>
        <v>34</v>
      </c>
      <c r="B21" s="30" t="n">
        <v>0</v>
      </c>
    </row>
    <row r="22" customFormat="false" ht="13.8" hidden="false" customHeight="false" outlineLevel="0" collapsed="false">
      <c r="A22" s="0" t="n">
        <f aca="false">A21+1</f>
        <v>35</v>
      </c>
      <c r="B22" s="30" t="n">
        <v>0</v>
      </c>
    </row>
    <row r="23" customFormat="false" ht="13.8" hidden="false" customHeight="false" outlineLevel="0" collapsed="false">
      <c r="A23" s="0" t="n">
        <f aca="false">A22+1</f>
        <v>36</v>
      </c>
      <c r="B23" s="30" t="n">
        <v>0</v>
      </c>
    </row>
    <row r="24" customFormat="false" ht="13.8" hidden="false" customHeight="false" outlineLevel="0" collapsed="false">
      <c r="A24" s="0" t="n">
        <f aca="false">A23+1</f>
        <v>37</v>
      </c>
      <c r="B24" s="30" t="n">
        <v>0</v>
      </c>
    </row>
    <row r="25" customFormat="false" ht="13.8" hidden="false" customHeight="false" outlineLevel="0" collapsed="false">
      <c r="A25" s="0" t="n">
        <f aca="false">A24+1</f>
        <v>38</v>
      </c>
      <c r="B25" s="30" t="n">
        <v>0</v>
      </c>
    </row>
    <row r="26" customFormat="false" ht="13.8" hidden="false" customHeight="false" outlineLevel="0" collapsed="false">
      <c r="A26" s="0" t="n">
        <f aca="false">A25+1</f>
        <v>39</v>
      </c>
      <c r="B26" s="30" t="n">
        <v>0</v>
      </c>
    </row>
    <row r="27" customFormat="false" ht="13.8" hidden="false" customHeight="false" outlineLevel="0" collapsed="false">
      <c r="A27" s="0" t="n">
        <f aca="false">A26+1</f>
        <v>40</v>
      </c>
      <c r="B27" s="30" t="n">
        <v>0</v>
      </c>
    </row>
    <row r="28" customFormat="false" ht="13.8" hidden="false" customHeight="false" outlineLevel="0" collapsed="false">
      <c r="A28" s="0" t="n">
        <f aca="false">A27+1</f>
        <v>41</v>
      </c>
      <c r="B28" s="30" t="n">
        <v>0</v>
      </c>
    </row>
    <row r="29" customFormat="false" ht="13.8" hidden="false" customHeight="false" outlineLevel="0" collapsed="false">
      <c r="A29" s="0" t="n">
        <f aca="false">A28+1</f>
        <v>42</v>
      </c>
      <c r="B29" s="30" t="n">
        <v>0</v>
      </c>
    </row>
    <row r="30" customFormat="false" ht="13.8" hidden="false" customHeight="false" outlineLevel="0" collapsed="false">
      <c r="A30" s="0" t="n">
        <f aca="false">A29+1</f>
        <v>43</v>
      </c>
      <c r="B30" s="30" t="n">
        <v>0</v>
      </c>
    </row>
    <row r="31" customFormat="false" ht="13.8" hidden="false" customHeight="false" outlineLevel="0" collapsed="false">
      <c r="A31" s="0" t="n">
        <f aca="false">A30+1</f>
        <v>44</v>
      </c>
      <c r="B31" s="30" t="n">
        <v>0</v>
      </c>
    </row>
    <row r="32" customFormat="false" ht="13.8" hidden="false" customHeight="false" outlineLevel="0" collapsed="false">
      <c r="A32" s="0" t="n">
        <f aca="false">A31+1</f>
        <v>45</v>
      </c>
      <c r="B32" s="30" t="n">
        <v>0</v>
      </c>
    </row>
    <row r="33" customFormat="false" ht="13.8" hidden="false" customHeight="false" outlineLevel="0" collapsed="false">
      <c r="A33" s="0" t="n">
        <f aca="false">A32+1</f>
        <v>46</v>
      </c>
      <c r="B33" s="30" t="n">
        <v>0</v>
      </c>
    </row>
    <row r="34" customFormat="false" ht="13.8" hidden="false" customHeight="false" outlineLevel="0" collapsed="false">
      <c r="A34" s="0" t="n">
        <f aca="false">A33+1</f>
        <v>47</v>
      </c>
      <c r="B34" s="30" t="n">
        <v>0</v>
      </c>
    </row>
    <row r="35" customFormat="false" ht="13.8" hidden="false" customHeight="false" outlineLevel="0" collapsed="false">
      <c r="A35" s="0" t="n">
        <f aca="false">A34+1</f>
        <v>48</v>
      </c>
      <c r="B35" s="30" t="n">
        <v>0</v>
      </c>
    </row>
    <row r="36" customFormat="false" ht="13.8" hidden="false" customHeight="false" outlineLevel="0" collapsed="false">
      <c r="A36" s="0" t="n">
        <f aca="false">A35+1</f>
        <v>49</v>
      </c>
      <c r="B36" s="30" t="n">
        <v>0</v>
      </c>
    </row>
    <row r="37" customFormat="false" ht="13.8" hidden="false" customHeight="false" outlineLevel="0" collapsed="false">
      <c r="A37" s="0" t="n">
        <v>50</v>
      </c>
      <c r="B37" s="30" t="n">
        <v>0.16</v>
      </c>
    </row>
    <row r="38" customFormat="false" ht="13.8" hidden="false" customHeight="false" outlineLevel="0" collapsed="false">
      <c r="A38" s="0" t="n">
        <v>51</v>
      </c>
      <c r="B38" s="30" t="n">
        <v>0.16</v>
      </c>
    </row>
    <row r="39" customFormat="false" ht="13.8" hidden="false" customHeight="false" outlineLevel="0" collapsed="false">
      <c r="A39" s="0" t="n">
        <v>52</v>
      </c>
      <c r="B39" s="30" t="n">
        <v>0.08</v>
      </c>
    </row>
    <row r="40" customFormat="false" ht="13.8" hidden="false" customHeight="false" outlineLevel="0" collapsed="false">
      <c r="A40" s="0" t="n">
        <v>53</v>
      </c>
      <c r="B40" s="30" t="n">
        <v>0.08</v>
      </c>
    </row>
    <row r="41" customFormat="false" ht="13.8" hidden="false" customHeight="false" outlineLevel="0" collapsed="false">
      <c r="A41" s="0" t="n">
        <v>54</v>
      </c>
      <c r="B41" s="30" t="n">
        <v>0.08</v>
      </c>
    </row>
    <row r="42" customFormat="false" ht="13.8" hidden="false" customHeight="false" outlineLevel="0" collapsed="false">
      <c r="A42" s="0" t="n">
        <v>55</v>
      </c>
      <c r="B42" s="30" t="n">
        <v>0.04</v>
      </c>
    </row>
    <row r="43" customFormat="false" ht="13.8" hidden="false" customHeight="false" outlineLevel="0" collapsed="false">
      <c r="A43" s="0" t="n">
        <v>56</v>
      </c>
      <c r="B43" s="30" t="n">
        <v>0.034</v>
      </c>
    </row>
    <row r="44" customFormat="false" ht="13.8" hidden="false" customHeight="false" outlineLevel="0" collapsed="false">
      <c r="A44" s="0" t="n">
        <v>57</v>
      </c>
      <c r="B44" s="30" t="n">
        <v>0.045</v>
      </c>
    </row>
    <row r="45" customFormat="false" ht="13.8" hidden="false" customHeight="false" outlineLevel="0" collapsed="false">
      <c r="A45" s="0" t="n">
        <v>58</v>
      </c>
      <c r="B45" s="30" t="n">
        <v>0.05</v>
      </c>
    </row>
    <row r="46" customFormat="false" ht="13.8" hidden="false" customHeight="false" outlineLevel="0" collapsed="false">
      <c r="A46" s="0" t="n">
        <v>59</v>
      </c>
      <c r="B46" s="30" t="n">
        <v>0.056</v>
      </c>
    </row>
    <row r="47" customFormat="false" ht="13.8" hidden="false" customHeight="false" outlineLevel="0" collapsed="false">
      <c r="A47" s="0" t="n">
        <v>60</v>
      </c>
      <c r="B47" s="30" t="n">
        <v>0.056</v>
      </c>
    </row>
    <row r="48" customFormat="false" ht="13.8" hidden="false" customHeight="false" outlineLevel="0" collapsed="false">
      <c r="A48" s="0" t="n">
        <v>61</v>
      </c>
      <c r="B48" s="30" t="n">
        <v>0.112</v>
      </c>
    </row>
    <row r="49" customFormat="false" ht="13.8" hidden="false" customHeight="false" outlineLevel="0" collapsed="false">
      <c r="A49" s="0" t="n">
        <v>62</v>
      </c>
      <c r="B49" s="30" t="n">
        <v>0.224</v>
      </c>
    </row>
    <row r="50" customFormat="false" ht="13.8" hidden="false" customHeight="false" outlineLevel="0" collapsed="false">
      <c r="A50" s="0" t="n">
        <v>63</v>
      </c>
      <c r="B50" s="30" t="n">
        <v>0.175</v>
      </c>
    </row>
    <row r="51" customFormat="false" ht="13.8" hidden="false" customHeight="false" outlineLevel="0" collapsed="false">
      <c r="A51" s="0" t="n">
        <v>64</v>
      </c>
      <c r="B51" s="30" t="n">
        <v>0.175</v>
      </c>
    </row>
    <row r="52" customFormat="false" ht="13.8" hidden="false" customHeight="false" outlineLevel="0" collapsed="false">
      <c r="A52" s="0" t="n">
        <v>65</v>
      </c>
      <c r="B52" s="30" t="n">
        <v>0.25</v>
      </c>
    </row>
    <row r="53" customFormat="false" ht="13.8" hidden="false" customHeight="false" outlineLevel="0" collapsed="false">
      <c r="A53" s="0" t="n">
        <v>66</v>
      </c>
      <c r="B53" s="30" t="n">
        <v>0.15</v>
      </c>
      <c r="C53" s="19"/>
    </row>
    <row r="54" customFormat="false" ht="13.8" hidden="false" customHeight="false" outlineLevel="0" collapsed="false">
      <c r="A54" s="0" t="n">
        <v>67</v>
      </c>
      <c r="B54" s="30" t="n">
        <v>0.175</v>
      </c>
      <c r="C54" s="20"/>
      <c r="D54" s="20"/>
      <c r="E54" s="20"/>
    </row>
    <row r="55" customFormat="false" ht="13.8" hidden="false" customHeight="false" outlineLevel="0" collapsed="false">
      <c r="A55" s="0" t="n">
        <v>68</v>
      </c>
      <c r="B55" s="30" t="n">
        <v>0.175</v>
      </c>
      <c r="C55" s="20"/>
      <c r="D55" s="20"/>
      <c r="E55" s="20"/>
    </row>
    <row r="56" customFormat="false" ht="13.8" hidden="false" customHeight="false" outlineLevel="0" collapsed="false">
      <c r="A56" s="0" t="n">
        <v>69</v>
      </c>
      <c r="B56" s="30" t="n">
        <v>0.2</v>
      </c>
      <c r="C56" s="20"/>
      <c r="D56" s="20"/>
      <c r="E56" s="20"/>
    </row>
    <row r="57" customFormat="false" ht="13.8" hidden="false" customHeight="false" outlineLevel="0" collapsed="false">
      <c r="A57" s="0" t="n">
        <v>70</v>
      </c>
      <c r="B57" s="30" t="n">
        <v>1</v>
      </c>
      <c r="C57" s="20"/>
      <c r="D57" s="20"/>
      <c r="E57" s="20"/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U42"/>
  <sheetViews>
    <sheetView showFormulas="false" showGridLines="true" showRowColHeaders="true" showZeros="true" rightToLeft="false" tabSelected="false" showOutlineSymbols="true" defaultGridColor="true" view="normal" topLeftCell="A6" colorId="64" zoomScale="75" zoomScaleNormal="75" zoomScalePageLayoutView="100" workbookViewId="0">
      <selection pane="topLeft" activeCell="C30" activeCellId="0" sqref="C30"/>
    </sheetView>
  </sheetViews>
  <sheetFormatPr defaultRowHeight="13.8" zeroHeight="false" outlineLevelRow="0" outlineLevelCol="0"/>
  <cols>
    <col collapsed="false" customWidth="true" hidden="false" outlineLevel="0" max="1025" min="1" style="0" width="8.67"/>
  </cols>
  <sheetData>
    <row r="1" customFormat="false" ht="13.8" hidden="false" customHeight="false" outlineLevel="0" collapsed="false">
      <c r="A1" s="3" t="s">
        <v>64</v>
      </c>
    </row>
    <row r="2" customFormat="false" ht="13.8" hidden="false" customHeight="false" outlineLevel="0" collapsed="false">
      <c r="A2" s="0" t="s">
        <v>146</v>
      </c>
      <c r="B2" s="0" t="s">
        <v>310</v>
      </c>
      <c r="C2" s="0" t="s">
        <v>226</v>
      </c>
    </row>
    <row r="3" customFormat="false" ht="13.8" hidden="false" customHeight="false" outlineLevel="0" collapsed="false">
      <c r="A3" s="0" t="s">
        <v>149</v>
      </c>
      <c r="B3" s="0" t="s">
        <v>311</v>
      </c>
      <c r="C3" s="0" t="s">
        <v>228</v>
      </c>
      <c r="L3" s="0" t="s">
        <v>312</v>
      </c>
    </row>
    <row r="5" customFormat="false" ht="13.8" hidden="false" customHeight="false" outlineLevel="0" collapsed="false">
      <c r="B5" s="1" t="s">
        <v>313</v>
      </c>
      <c r="F5" s="0" t="s">
        <v>314</v>
      </c>
      <c r="M5" s="0" t="s">
        <v>315</v>
      </c>
    </row>
    <row r="6" customFormat="false" ht="13.8" hidden="false" customHeight="false" outlineLevel="0" collapsed="false">
      <c r="B6" s="0" t="s">
        <v>154</v>
      </c>
      <c r="C6" s="0" t="s">
        <v>316</v>
      </c>
      <c r="L6" s="0" t="s">
        <v>188</v>
      </c>
      <c r="M6" s="0" t="s">
        <v>205</v>
      </c>
      <c r="N6" s="0" t="s">
        <v>206</v>
      </c>
    </row>
    <row r="7" customFormat="false" ht="13.8" hidden="false" customHeight="false" outlineLevel="0" collapsed="false">
      <c r="B7" s="0" t="n">
        <v>0</v>
      </c>
      <c r="C7" s="31" t="n">
        <v>0.0621</v>
      </c>
      <c r="L7" s="0" t="n">
        <v>25</v>
      </c>
      <c r="M7" s="21" t="n">
        <v>0.0779</v>
      </c>
      <c r="N7" s="21" t="n">
        <v>0.0621</v>
      </c>
      <c r="O7" s="0" t="n">
        <v>1</v>
      </c>
      <c r="P7" s="21" t="n">
        <f aca="false">1+M7</f>
        <v>1.0779</v>
      </c>
      <c r="Q7" s="21" t="n">
        <f aca="false">1+N7</f>
        <v>1.0621</v>
      </c>
      <c r="R7" s="21" t="n">
        <f aca="false">PRODUCT(P7:P$7)^(1/$O7)-1</f>
        <v>0.0779000000000001</v>
      </c>
      <c r="S7" s="21" t="n">
        <f aca="false">PRODUCT(Q7:Q$7)^(1/$O7)-1</f>
        <v>0.0621</v>
      </c>
      <c r="U7" s="0" t="n">
        <f aca="false">(1+N8)^2/(1+N7)</f>
        <v>1.05950159118727</v>
      </c>
    </row>
    <row r="8" customFormat="false" ht="13.8" hidden="false" customHeight="false" outlineLevel="0" collapsed="false">
      <c r="B8" s="0" t="n">
        <v>1</v>
      </c>
      <c r="C8" s="30" t="n">
        <v>0.0621</v>
      </c>
      <c r="G8" s="21"/>
      <c r="H8" s="21"/>
      <c r="L8" s="0" t="n">
        <v>26</v>
      </c>
      <c r="M8" s="21" t="n">
        <v>0.0768</v>
      </c>
      <c r="N8" s="21" t="n">
        <v>0.0608</v>
      </c>
      <c r="O8" s="0" t="n">
        <f aca="false">O7+1</f>
        <v>2</v>
      </c>
      <c r="P8" s="21" t="n">
        <f aca="false">1+M8</f>
        <v>1.0768</v>
      </c>
      <c r="Q8" s="21" t="n">
        <f aca="false">1+N8</f>
        <v>1.0608</v>
      </c>
      <c r="R8" s="21" t="n">
        <f aca="false">PRODUCT(P$7:P8)^(1/$O8)-1</f>
        <v>0.0773498596092173</v>
      </c>
      <c r="S8" s="21" t="n">
        <f aca="false">PRODUCT(Q$7:Q8)^(1/$O8)-1</f>
        <v>0.061449800979773</v>
      </c>
    </row>
    <row r="9" customFormat="false" ht="13.8" hidden="false" customHeight="false" outlineLevel="0" collapsed="false">
      <c r="B9" s="0" t="n">
        <f aca="false">B8+1</f>
        <v>2</v>
      </c>
      <c r="C9" s="30" t="n">
        <v>0.0608</v>
      </c>
      <c r="L9" s="0" t="n">
        <v>27</v>
      </c>
      <c r="M9" s="21" t="n">
        <v>0.0758</v>
      </c>
      <c r="N9" s="21" t="n">
        <v>0.0596</v>
      </c>
      <c r="O9" s="0" t="n">
        <f aca="false">O8+1</f>
        <v>3</v>
      </c>
      <c r="P9" s="21" t="n">
        <f aca="false">1+M9</f>
        <v>1.0758</v>
      </c>
      <c r="Q9" s="21" t="n">
        <f aca="false">1+N9</f>
        <v>1.0596</v>
      </c>
      <c r="R9" s="21" t="n">
        <f aca="false">PRODUCT(P$7:P9)^(1/$O9)-1</f>
        <v>0.0768329918073887</v>
      </c>
      <c r="S9" s="21" t="n">
        <f aca="false">PRODUCT(Q$7:Q9)^(1/$O9)-1</f>
        <v>0.06083284212046</v>
      </c>
    </row>
    <row r="10" customFormat="false" ht="13.8" hidden="false" customHeight="false" outlineLevel="0" collapsed="false">
      <c r="B10" s="0" t="n">
        <f aca="false">B9+1</f>
        <v>3</v>
      </c>
      <c r="C10" s="30" t="n">
        <v>0.0596</v>
      </c>
      <c r="L10" s="0" t="n">
        <v>28</v>
      </c>
      <c r="M10" s="21" t="n">
        <v>0.0749</v>
      </c>
      <c r="N10" s="21" t="n">
        <v>0.0586</v>
      </c>
      <c r="O10" s="0" t="n">
        <f aca="false">O9+1</f>
        <v>4</v>
      </c>
      <c r="P10" s="21" t="n">
        <f aca="false">1+M10</f>
        <v>1.0749</v>
      </c>
      <c r="Q10" s="21" t="n">
        <f aca="false">1+N10</f>
        <v>1.0586</v>
      </c>
      <c r="R10" s="21" t="n">
        <f aca="false">PRODUCT(P$7:P10)^(1/$O10)-1</f>
        <v>0.0763494182153255</v>
      </c>
      <c r="S10" s="21" t="n">
        <f aca="false">PRODUCT(Q$7:Q10)^(1/$O10)-1</f>
        <v>0.0602741904527979</v>
      </c>
    </row>
    <row r="11" customFormat="false" ht="13.8" hidden="false" customHeight="false" outlineLevel="0" collapsed="false">
      <c r="B11" s="0" t="n">
        <f aca="false">B10+1</f>
        <v>4</v>
      </c>
      <c r="C11" s="30" t="n">
        <v>0.0586</v>
      </c>
      <c r="L11" s="0" t="n">
        <v>29</v>
      </c>
      <c r="M11" s="21" t="n">
        <v>0.0741</v>
      </c>
      <c r="N11" s="21" t="n">
        <v>0.0576</v>
      </c>
      <c r="O11" s="0" t="n">
        <f aca="false">O10+1</f>
        <v>5</v>
      </c>
      <c r="P11" s="21" t="n">
        <f aca="false">1+M11</f>
        <v>1.0741</v>
      </c>
      <c r="Q11" s="21" t="n">
        <f aca="false">1+N11</f>
        <v>1.0576</v>
      </c>
      <c r="R11" s="21" t="n">
        <f aca="false">PRODUCT(P$7:P11)^(1/$O11)-1</f>
        <v>0.0758991580226991</v>
      </c>
      <c r="S11" s="21" t="n">
        <f aca="false">PRODUCT(Q$7:Q11)^(1/$O11)-1</f>
        <v>0.0597388119634736</v>
      </c>
    </row>
    <row r="12" customFormat="false" ht="13.8" hidden="false" customHeight="false" outlineLevel="0" collapsed="false">
      <c r="B12" s="0" t="n">
        <f aca="false">B11+1</f>
        <v>5</v>
      </c>
      <c r="C12" s="30" t="n">
        <v>0.0576</v>
      </c>
      <c r="L12" s="0" t="n">
        <v>30</v>
      </c>
      <c r="M12" s="21" t="n">
        <v>0.0733</v>
      </c>
      <c r="N12" s="21" t="n">
        <v>0.0566</v>
      </c>
      <c r="O12" s="0" t="n">
        <f aca="false">O11+1</f>
        <v>6</v>
      </c>
      <c r="P12" s="21" t="n">
        <f aca="false">1+M12</f>
        <v>1.0733</v>
      </c>
      <c r="Q12" s="21" t="n">
        <f aca="false">1+N12</f>
        <v>1.0566</v>
      </c>
      <c r="R12" s="21" t="n">
        <f aca="false">PRODUCT(P$7:P12)^(1/$O12)-1</f>
        <v>0.0754655283290711</v>
      </c>
      <c r="S12" s="21" t="n">
        <f aca="false">PRODUCT(Q$7:Q12)^(1/$O12)-1</f>
        <v>0.0592150298566583</v>
      </c>
    </row>
    <row r="13" customFormat="false" ht="13.8" hidden="false" customHeight="false" outlineLevel="0" collapsed="false">
      <c r="B13" s="0" t="n">
        <f aca="false">B12+1</f>
        <v>6</v>
      </c>
      <c r="C13" s="30" t="n">
        <v>0.0566</v>
      </c>
      <c r="L13" s="0" t="n">
        <v>31</v>
      </c>
      <c r="M13" s="21" t="n">
        <v>0.0725</v>
      </c>
      <c r="N13" s="21" t="n">
        <v>0.0557</v>
      </c>
      <c r="O13" s="0" t="n">
        <f aca="false">O12+1</f>
        <v>7</v>
      </c>
      <c r="P13" s="21" t="n">
        <f aca="false">1+M13</f>
        <v>1.0725</v>
      </c>
      <c r="Q13" s="21" t="n">
        <f aca="false">1+N13</f>
        <v>1.0557</v>
      </c>
      <c r="R13" s="21" t="n">
        <f aca="false">PRODUCT(P$7:P13)^(1/$O13)-1</f>
        <v>0.0750413799202299</v>
      </c>
      <c r="S13" s="21" t="n">
        <f aca="false">PRODUCT(Q$7:Q13)^(1/$O13)-1</f>
        <v>0.0587121670978183</v>
      </c>
    </row>
    <row r="14" customFormat="false" ht="13.8" hidden="false" customHeight="false" outlineLevel="0" collapsed="false">
      <c r="B14" s="0" t="n">
        <f aca="false">B13+1</f>
        <v>7</v>
      </c>
      <c r="C14" s="30" t="n">
        <v>0.0557</v>
      </c>
      <c r="L14" s="0" t="n">
        <v>32</v>
      </c>
      <c r="M14" s="21" t="n">
        <v>0.0719</v>
      </c>
      <c r="N14" s="21" t="n">
        <v>0.0549</v>
      </c>
      <c r="O14" s="0" t="n">
        <f aca="false">O13+1</f>
        <v>8</v>
      </c>
      <c r="P14" s="21" t="n">
        <f aca="false">1+M14</f>
        <v>1.0719</v>
      </c>
      <c r="Q14" s="21" t="n">
        <f aca="false">1+N14</f>
        <v>1.0549</v>
      </c>
      <c r="R14" s="21" t="n">
        <f aca="false">PRODUCT(P$7:P14)^(1/$O14)-1</f>
        <v>0.0746482045113477</v>
      </c>
      <c r="S14" s="21" t="n">
        <f aca="false">PRODUCT(Q$7:Q14)^(1/$O14)-1</f>
        <v>0.0582348938382442</v>
      </c>
    </row>
    <row r="15" customFormat="false" ht="13.8" hidden="false" customHeight="false" outlineLevel="0" collapsed="false">
      <c r="B15" s="0" t="n">
        <f aca="false">B14+1</f>
        <v>8</v>
      </c>
      <c r="C15" s="30" t="n">
        <v>0.0549</v>
      </c>
      <c r="L15" s="0" t="n">
        <v>33</v>
      </c>
      <c r="M15" s="21" t="n">
        <v>0.0712</v>
      </c>
      <c r="N15" s="21" t="n">
        <v>0.0541</v>
      </c>
      <c r="O15" s="0" t="n">
        <f aca="false">O14+1</f>
        <v>9</v>
      </c>
      <c r="P15" s="21" t="n">
        <f aca="false">1+M15</f>
        <v>1.0712</v>
      </c>
      <c r="Q15" s="21" t="n">
        <f aca="false">1+N15</f>
        <v>1.0541</v>
      </c>
      <c r="R15" s="21" t="n">
        <f aca="false">PRODUCT(P$7:P15)^(1/$O15)-1</f>
        <v>0.074264523190483</v>
      </c>
      <c r="S15" s="21" t="n">
        <f aca="false">PRODUCT(Q$7:Q15)^(1/$O15)-1</f>
        <v>0.0577746613704506</v>
      </c>
    </row>
    <row r="16" customFormat="false" ht="13.8" hidden="false" customHeight="false" outlineLevel="0" collapsed="false">
      <c r="B16" s="0" t="n">
        <f aca="false">B15+1</f>
        <v>9</v>
      </c>
      <c r="C16" s="30" t="n">
        <v>0.0541</v>
      </c>
      <c r="L16" s="0" t="n">
        <v>34</v>
      </c>
      <c r="M16" s="21" t="n">
        <v>0.0706</v>
      </c>
      <c r="N16" s="21" t="n">
        <v>0.0532</v>
      </c>
      <c r="O16" s="0" t="n">
        <f aca="false">O15+1</f>
        <v>10</v>
      </c>
      <c r="P16" s="21" t="n">
        <f aca="false">1+M16</f>
        <v>1.0706</v>
      </c>
      <c r="Q16" s="21" t="n">
        <f aca="false">1+N16</f>
        <v>1.0532</v>
      </c>
      <c r="R16" s="21" t="n">
        <f aca="false">PRODUCT(P$7:P16)^(1/$O16)-1</f>
        <v>0.0738975071353982</v>
      </c>
      <c r="S16" s="21" t="n">
        <f aca="false">PRODUCT(Q$7:Q16)^(1/$O16)-1</f>
        <v>0.0573163024853489</v>
      </c>
    </row>
    <row r="17" customFormat="false" ht="13.8" hidden="false" customHeight="false" outlineLevel="0" collapsed="false">
      <c r="B17" s="0" t="n">
        <f aca="false">B16+1</f>
        <v>10</v>
      </c>
      <c r="C17" s="30" t="n">
        <v>0.0532</v>
      </c>
      <c r="L17" s="0" t="n">
        <v>35</v>
      </c>
      <c r="M17" s="21" t="n">
        <v>0.0701</v>
      </c>
      <c r="N17" s="21" t="n">
        <v>0.0526</v>
      </c>
      <c r="O17" s="0" t="n">
        <f aca="false">O16+1</f>
        <v>11</v>
      </c>
      <c r="P17" s="21" t="n">
        <f aca="false">1+M17</f>
        <v>1.0701</v>
      </c>
      <c r="Q17" s="21" t="n">
        <f aca="false">1+N17</f>
        <v>1.0526</v>
      </c>
      <c r="R17" s="21" t="n">
        <f aca="false">PRODUCT(P$7:P17)^(1/$O17)-1</f>
        <v>0.0735517230566138</v>
      </c>
      <c r="S17" s="21" t="n">
        <f aca="false">PRODUCT(Q$7:Q17)^(1/$O17)-1</f>
        <v>0.0568866759115825</v>
      </c>
    </row>
    <row r="18" customFormat="false" ht="13.8" hidden="false" customHeight="false" outlineLevel="0" collapsed="false">
      <c r="B18" s="0" t="n">
        <f aca="false">B17+1</f>
        <v>11</v>
      </c>
      <c r="C18" s="30" t="n">
        <v>0.0526</v>
      </c>
      <c r="L18" s="0" t="n">
        <v>36</v>
      </c>
      <c r="M18" s="21" t="n">
        <v>0.0695</v>
      </c>
      <c r="N18" s="21" t="n">
        <v>0.0519</v>
      </c>
      <c r="O18" s="0" t="n">
        <f aca="false">O17+1</f>
        <v>12</v>
      </c>
      <c r="P18" s="21" t="n">
        <f aca="false">1+M18</f>
        <v>1.0695</v>
      </c>
      <c r="Q18" s="21" t="n">
        <f aca="false">1+N18</f>
        <v>1.0519</v>
      </c>
      <c r="R18" s="21" t="n">
        <f aca="false">PRODUCT(P$7:P18)^(1/$O18)-1</f>
        <v>0.0732134939973512</v>
      </c>
      <c r="S18" s="21" t="n">
        <f aca="false">PRODUCT(Q$7:Q18)^(1/$O18)-1</f>
        <v>0.0564702182100969</v>
      </c>
    </row>
    <row r="19" customFormat="false" ht="13.8" hidden="false" customHeight="false" outlineLevel="0" collapsed="false">
      <c r="B19" s="0" t="n">
        <f aca="false">B18+1</f>
        <v>12</v>
      </c>
      <c r="C19" s="30" t="n">
        <v>0.0519</v>
      </c>
      <c r="L19" s="0" t="n">
        <v>37</v>
      </c>
      <c r="M19" s="21" t="n">
        <v>0.0691</v>
      </c>
      <c r="N19" s="21" t="n">
        <v>0.0512</v>
      </c>
      <c r="O19" s="0" t="n">
        <f aca="false">O18+1</f>
        <v>13</v>
      </c>
      <c r="P19" s="21" t="n">
        <f aca="false">1+M19</f>
        <v>1.0691</v>
      </c>
      <c r="Q19" s="21" t="n">
        <f aca="false">1+N19</f>
        <v>1.0512</v>
      </c>
      <c r="R19" s="21" t="n">
        <f aca="false">PRODUCT(P$7:P19)^(1/$O19)-1</f>
        <v>0.0728965102451937</v>
      </c>
      <c r="S19" s="21" t="n">
        <f aca="false">PRODUCT(Q$7:Q19)^(1/$O19)-1</f>
        <v>0.0560638804207489</v>
      </c>
    </row>
    <row r="20" customFormat="false" ht="13.8" hidden="false" customHeight="false" outlineLevel="0" collapsed="false">
      <c r="B20" s="0" t="n">
        <f aca="false">B19+1</f>
        <v>13</v>
      </c>
      <c r="C20" s="30" t="n">
        <v>0.0512</v>
      </c>
      <c r="L20" s="0" t="n">
        <v>38</v>
      </c>
      <c r="M20" s="21" t="n">
        <v>0.0686</v>
      </c>
      <c r="N20" s="21" t="n">
        <v>0.0506</v>
      </c>
      <c r="O20" s="0" t="n">
        <f aca="false">O19+1</f>
        <v>14</v>
      </c>
      <c r="P20" s="21" t="n">
        <f aca="false">1+M20</f>
        <v>1.0686</v>
      </c>
      <c r="Q20" s="21" t="n">
        <f aca="false">1+N20</f>
        <v>1.0506</v>
      </c>
      <c r="R20" s="21" t="n">
        <f aca="false">PRODUCT(P$7:P20)^(1/$O20)-1</f>
        <v>0.0725890445837956</v>
      </c>
      <c r="S20" s="21" t="n">
        <f aca="false">PRODUCT(Q$7:Q20)^(1/$O20)-1</f>
        <v>0.0556726626217468</v>
      </c>
    </row>
    <row r="21" customFormat="false" ht="13.8" hidden="false" customHeight="false" outlineLevel="0" collapsed="false">
      <c r="B21" s="0" t="n">
        <f aca="false">B20+1</f>
        <v>14</v>
      </c>
      <c r="C21" s="30" t="n">
        <v>0.0506</v>
      </c>
      <c r="L21" s="0" t="n">
        <v>39</v>
      </c>
      <c r="M21" s="21" t="n">
        <v>0.0681</v>
      </c>
      <c r="N21" s="21" t="n">
        <v>0.0499</v>
      </c>
      <c r="O21" s="0" t="n">
        <f aca="false">O20+1</f>
        <v>15</v>
      </c>
      <c r="P21" s="21" t="n">
        <f aca="false">1+M21</f>
        <v>1.0681</v>
      </c>
      <c r="Q21" s="21" t="n">
        <f aca="false">1+N21</f>
        <v>1.0499</v>
      </c>
      <c r="R21" s="21" t="n">
        <f aca="false">PRODUCT(P$7:P21)^(1/$O21)-1</f>
        <v>0.0722891888561288</v>
      </c>
      <c r="S21" s="21" t="n">
        <f aca="false">PRODUCT(Q$7:Q21)^(1/$O21)-1</f>
        <v>0.0552868329109655</v>
      </c>
    </row>
    <row r="22" customFormat="false" ht="13.8" hidden="false" customHeight="false" outlineLevel="0" collapsed="false">
      <c r="B22" s="0" t="n">
        <f aca="false">B21+1</f>
        <v>15</v>
      </c>
      <c r="C22" s="30" t="n">
        <v>0.0499</v>
      </c>
      <c r="L22" s="0" t="n">
        <v>40</v>
      </c>
      <c r="M22" s="21" t="n">
        <v>0.0675</v>
      </c>
      <c r="N22" s="21" t="n">
        <v>0.0492</v>
      </c>
      <c r="O22" s="0" t="n">
        <f aca="false">O21+1</f>
        <v>16</v>
      </c>
      <c r="P22" s="21" t="n">
        <f aca="false">1+M22</f>
        <v>1.0675</v>
      </c>
      <c r="Q22" s="21" t="n">
        <f aca="false">1+N22</f>
        <v>1.0492</v>
      </c>
      <c r="R22" s="21" t="n">
        <f aca="false">PRODUCT(P$7:P22)^(1/$O22)-1</f>
        <v>0.0719892360771559</v>
      </c>
      <c r="S22" s="21" t="n">
        <f aca="false">PRODUCT(Q$7:Q22)^(1/$O22)-1</f>
        <v>0.0549053734369172</v>
      </c>
    </row>
    <row r="23" customFormat="false" ht="13.8" hidden="false" customHeight="false" outlineLevel="0" collapsed="false">
      <c r="B23" s="0" t="n">
        <f aca="false">B22+1</f>
        <v>16</v>
      </c>
      <c r="C23" s="30" t="n">
        <v>0.0492</v>
      </c>
      <c r="L23" s="0" t="n">
        <v>41</v>
      </c>
      <c r="M23" s="21" t="n">
        <v>0.0668</v>
      </c>
      <c r="N23" s="21" t="n">
        <v>0.0483</v>
      </c>
      <c r="O23" s="0" t="n">
        <f aca="false">O22+1</f>
        <v>17</v>
      </c>
      <c r="P23" s="21" t="n">
        <f aca="false">1+M23</f>
        <v>1.0668</v>
      </c>
      <c r="Q23" s="21" t="n">
        <f aca="false">1+N23</f>
        <v>1.0483</v>
      </c>
      <c r="R23" s="21" t="n">
        <f aca="false">PRODUCT(P$7:P23)^(1/$O23)-1</f>
        <v>0.0716832893521324</v>
      </c>
      <c r="S23" s="21" t="n">
        <f aca="false">PRODUCT(Q$7:Q23)^(1/$O23)-1</f>
        <v>0.0545156724826772</v>
      </c>
    </row>
    <row r="24" customFormat="false" ht="13.8" hidden="false" customHeight="false" outlineLevel="0" collapsed="false">
      <c r="B24" s="0" t="n">
        <f aca="false">B23+1</f>
        <v>17</v>
      </c>
      <c r="C24" s="30" t="n">
        <v>0.0483</v>
      </c>
      <c r="L24" s="0" t="n">
        <v>42</v>
      </c>
      <c r="M24" s="21" t="n">
        <v>0.066</v>
      </c>
      <c r="N24" s="21" t="n">
        <v>0.0473</v>
      </c>
      <c r="O24" s="0" t="n">
        <f aca="false">O23+1</f>
        <v>18</v>
      </c>
      <c r="P24" s="21" t="n">
        <f aca="false">1+M24</f>
        <v>1.066</v>
      </c>
      <c r="Q24" s="21" t="n">
        <f aca="false">1+N24</f>
        <v>1.0473</v>
      </c>
      <c r="R24" s="21" t="n">
        <f aca="false">PRODUCT(P$7:P24)^(1/$O24)-1</f>
        <v>0.0713667576349979</v>
      </c>
      <c r="S24" s="21" t="n">
        <f aca="false">PRODUCT(Q$7:Q24)^(1/$O24)-1</f>
        <v>0.0541135007029965</v>
      </c>
    </row>
    <row r="25" customFormat="false" ht="13.8" hidden="false" customHeight="false" outlineLevel="0" collapsed="false">
      <c r="B25" s="0" t="n">
        <f aca="false">B24+1</f>
        <v>18</v>
      </c>
      <c r="C25" s="30" t="n">
        <v>0.0473</v>
      </c>
      <c r="L25" s="0" t="n">
        <v>43</v>
      </c>
      <c r="M25" s="21" t="n">
        <v>0.065</v>
      </c>
      <c r="N25" s="21" t="n">
        <v>0.0462</v>
      </c>
      <c r="O25" s="0" t="n">
        <f aca="false">O24+1</f>
        <v>19</v>
      </c>
      <c r="P25" s="21" t="n">
        <f aca="false">1+M25</f>
        <v>1.065</v>
      </c>
      <c r="Q25" s="21" t="n">
        <f aca="false">1+N25</f>
        <v>1.0462</v>
      </c>
      <c r="R25" s="21" t="n">
        <f aca="false">PRODUCT(P$7:P25)^(1/$O25)-1</f>
        <v>0.0710307182081089</v>
      </c>
      <c r="S25" s="21" t="n">
        <f aca="false">PRODUCT(Q$7:Q25)^(1/$O25)-1</f>
        <v>0.0536955123053577</v>
      </c>
    </row>
    <row r="26" customFormat="false" ht="13.8" hidden="false" customHeight="false" outlineLevel="0" collapsed="false">
      <c r="B26" s="0" t="n">
        <f aca="false">B25+1</f>
        <v>19</v>
      </c>
      <c r="C26" s="30" t="n">
        <v>0.0462</v>
      </c>
      <c r="L26" s="0" t="n">
        <v>44</v>
      </c>
      <c r="M26" s="21" t="n">
        <v>0.0639</v>
      </c>
      <c r="N26" s="21" t="n">
        <v>0.0449</v>
      </c>
      <c r="O26" s="0" t="n">
        <f aca="false">O25+1</f>
        <v>20</v>
      </c>
      <c r="P26" s="21" t="n">
        <f aca="false">1+M26</f>
        <v>1.0639</v>
      </c>
      <c r="Q26" s="21" t="n">
        <f aca="false">1+N26</f>
        <v>1.0449</v>
      </c>
      <c r="R26" s="21" t="n">
        <f aca="false">PRODUCT(P$7:P26)^(1/$O26)-1</f>
        <v>0.0706730498638077</v>
      </c>
      <c r="S26" s="21" t="n">
        <f aca="false">PRODUCT(Q$7:Q26)^(1/$O26)-1</f>
        <v>0.0532539834746379</v>
      </c>
    </row>
    <row r="27" customFormat="false" ht="13.8" hidden="false" customHeight="false" outlineLevel="0" collapsed="false">
      <c r="B27" s="0" t="n">
        <f aca="false">B26+1</f>
        <v>20</v>
      </c>
      <c r="C27" s="30" t="n">
        <v>0.0449</v>
      </c>
      <c r="L27" s="0" t="n">
        <v>45</v>
      </c>
      <c r="M27" s="21" t="n">
        <v>0.0627</v>
      </c>
      <c r="N27" s="21" t="n">
        <v>0.0436</v>
      </c>
      <c r="O27" s="0" t="n">
        <f aca="false">O26+1</f>
        <v>21</v>
      </c>
      <c r="P27" s="21" t="n">
        <f aca="false">1+M27</f>
        <v>1.0627</v>
      </c>
      <c r="Q27" s="21" t="n">
        <f aca="false">1+N27</f>
        <v>1.0436</v>
      </c>
      <c r="R27" s="21" t="n">
        <f aca="false">PRODUCT(P$7:P27)^(1/$O27)-1</f>
        <v>0.0702920279257131</v>
      </c>
      <c r="S27" s="21" t="n">
        <f aca="false">PRODUCT(Q$7:Q27)^(1/$O27)-1</f>
        <v>0.0527922514149319</v>
      </c>
    </row>
    <row r="28" customFormat="false" ht="13.8" hidden="false" customHeight="false" outlineLevel="0" collapsed="false">
      <c r="B28" s="0" t="n">
        <f aca="false">B27+1</f>
        <v>21</v>
      </c>
      <c r="C28" s="30" t="n">
        <v>0.0436</v>
      </c>
      <c r="L28" s="0" t="n">
        <v>46</v>
      </c>
      <c r="M28" s="21" t="n">
        <v>0.0615</v>
      </c>
      <c r="N28" s="21" t="n">
        <v>0.0422</v>
      </c>
      <c r="O28" s="0" t="n">
        <f aca="false">O27+1</f>
        <v>22</v>
      </c>
      <c r="P28" s="21" t="n">
        <f aca="false">1+M28</f>
        <v>1.0615</v>
      </c>
      <c r="Q28" s="21" t="n">
        <f aca="false">1+N28</f>
        <v>1.0422</v>
      </c>
      <c r="R28" s="21" t="n">
        <f aca="false">PRODUCT(P$7:P28)^(1/$O28)-1</f>
        <v>0.0698908150335991</v>
      </c>
      <c r="S28" s="21" t="n">
        <f aca="false">PRODUCT(Q$7:Q28)^(1/$O28)-1</f>
        <v>0.0523084582265736</v>
      </c>
    </row>
    <row r="29" customFormat="false" ht="13.8" hidden="false" customHeight="false" outlineLevel="0" collapsed="false">
      <c r="B29" s="0" t="n">
        <f aca="false">B28+1</f>
        <v>22</v>
      </c>
      <c r="C29" s="30" t="n">
        <v>0.0422</v>
      </c>
      <c r="L29" s="0" t="n">
        <v>47</v>
      </c>
      <c r="M29" s="21" t="n">
        <v>0.0603</v>
      </c>
      <c r="N29" s="21" t="n">
        <v>0.0408</v>
      </c>
      <c r="O29" s="0" t="n">
        <f aca="false">O28+1</f>
        <v>23</v>
      </c>
      <c r="P29" s="21" t="n">
        <f aca="false">1+M29</f>
        <v>1.0603</v>
      </c>
      <c r="Q29" s="21" t="n">
        <f aca="false">1+N29</f>
        <v>1.0408</v>
      </c>
      <c r="R29" s="21" t="n">
        <f aca="false">PRODUCT(P$7:P29)^(1/$O29)-1</f>
        <v>0.0694720247967422</v>
      </c>
      <c r="S29" s="21" t="n">
        <f aca="false">PRODUCT(Q$7:Q29)^(1/$O29)-1</f>
        <v>0.0518054545109996</v>
      </c>
    </row>
    <row r="30" customFormat="false" ht="13.8" hidden="false" customHeight="false" outlineLevel="0" collapsed="false">
      <c r="B30" s="0" t="n">
        <f aca="false">B29+1</f>
        <v>23</v>
      </c>
      <c r="C30" s="30" t="n">
        <v>0.0408</v>
      </c>
      <c r="L30" s="0" t="n">
        <v>48</v>
      </c>
      <c r="M30" s="21" t="n">
        <v>0.0592</v>
      </c>
      <c r="N30" s="21" t="n">
        <v>0.0395</v>
      </c>
      <c r="O30" s="0" t="n">
        <f aca="false">O29+1</f>
        <v>24</v>
      </c>
      <c r="P30" s="21" t="n">
        <f aca="false">1+M30</f>
        <v>1.0592</v>
      </c>
      <c r="Q30" s="21" t="n">
        <f aca="false">1+N30</f>
        <v>1.0395</v>
      </c>
      <c r="R30" s="21" t="n">
        <f aca="false">PRODUCT(P$7:P30)^(1/$O30)-1</f>
        <v>0.0690420415435913</v>
      </c>
      <c r="S30" s="21" t="n">
        <f aca="false">PRODUCT(Q$7:Q30)^(1/$O30)-1</f>
        <v>0.051289830775634</v>
      </c>
    </row>
    <row r="31" customFormat="false" ht="13.8" hidden="false" customHeight="false" outlineLevel="0" collapsed="false">
      <c r="B31" s="0" t="n">
        <f aca="false">B30+1</f>
        <v>24</v>
      </c>
      <c r="C31" s="30" t="n">
        <v>0.0395</v>
      </c>
      <c r="L31" s="0" t="n">
        <v>49</v>
      </c>
      <c r="M31" s="21" t="n">
        <v>0.0581</v>
      </c>
      <c r="N31" s="21" t="n">
        <v>0.0382</v>
      </c>
      <c r="O31" s="0" t="n">
        <f aca="false">O30+1</f>
        <v>25</v>
      </c>
      <c r="P31" s="21" t="n">
        <f aca="false">1+M31</f>
        <v>1.0581</v>
      </c>
      <c r="Q31" s="21" t="n">
        <f aca="false">1+N31</f>
        <v>1.0382</v>
      </c>
      <c r="R31" s="21" t="n">
        <f aca="false">PRODUCT(P$7:P31)^(1/$O31)-1</f>
        <v>0.0686021950722806</v>
      </c>
      <c r="S31" s="21" t="n">
        <f aca="false">PRODUCT(Q$7:Q31)^(1/$O31)-1</f>
        <v>0.0507630825542136</v>
      </c>
    </row>
    <row r="32" customFormat="false" ht="13.8" hidden="false" customHeight="false" outlineLevel="0" collapsed="false">
      <c r="B32" s="0" t="n">
        <f aca="false">B31+1</f>
        <v>25</v>
      </c>
      <c r="C32" s="30" t="n">
        <v>0.0382</v>
      </c>
      <c r="L32" s="0" t="n">
        <v>50</v>
      </c>
      <c r="M32" s="21" t="n">
        <v>0.057</v>
      </c>
      <c r="N32" s="21" t="n">
        <v>0.037</v>
      </c>
      <c r="O32" s="0" t="n">
        <f aca="false">O31+1</f>
        <v>26</v>
      </c>
      <c r="P32" s="21" t="n">
        <f aca="false">1+M32</f>
        <v>1.057</v>
      </c>
      <c r="Q32" s="21" t="n">
        <f aca="false">1+N32</f>
        <v>1.037</v>
      </c>
      <c r="R32" s="21" t="n">
        <f aca="false">PRODUCT(P$7:P32)^(1/$O32)-1</f>
        <v>0.0681536108187557</v>
      </c>
      <c r="S32" s="21" t="n">
        <f aca="false">PRODUCT(Q$7:Q32)^(1/$O32)-1</f>
        <v>0.050230370978138</v>
      </c>
    </row>
    <row r="33" customFormat="false" ht="13.8" hidden="false" customHeight="false" outlineLevel="0" collapsed="false">
      <c r="B33" s="0" t="n">
        <f aca="false">B32+1</f>
        <v>26</v>
      </c>
      <c r="C33" s="30" t="n">
        <v>0.037</v>
      </c>
      <c r="L33" s="0" t="n">
        <v>51</v>
      </c>
      <c r="M33" s="21" t="n">
        <v>0.056</v>
      </c>
      <c r="N33" s="21" t="n">
        <v>0.036</v>
      </c>
      <c r="O33" s="0" t="n">
        <f aca="false">O32+1</f>
        <v>27</v>
      </c>
      <c r="P33" s="21" t="n">
        <f aca="false">1+M33</f>
        <v>1.056</v>
      </c>
      <c r="Q33" s="21" t="n">
        <f aca="false">1+N33</f>
        <v>1.036</v>
      </c>
      <c r="R33" s="21" t="n">
        <f aca="false">PRODUCT(P$7:P33)^(1/$O33)-1</f>
        <v>0.0677009925710836</v>
      </c>
      <c r="S33" s="21" t="n">
        <f aca="false">PRODUCT(Q$7:Q33)^(1/$O33)-1</f>
        <v>0.0496998509491033</v>
      </c>
    </row>
    <row r="34" customFormat="false" ht="13.8" hidden="false" customHeight="false" outlineLevel="0" collapsed="false">
      <c r="B34" s="0" t="n">
        <f aca="false">B33+1</f>
        <v>27</v>
      </c>
      <c r="C34" s="30" t="n">
        <v>0.036</v>
      </c>
      <c r="L34" s="0" t="n">
        <v>52</v>
      </c>
      <c r="M34" s="21" t="n">
        <v>0.055</v>
      </c>
      <c r="N34" s="21" t="n">
        <v>0.035</v>
      </c>
      <c r="O34" s="0" t="n">
        <f aca="false">O33+1</f>
        <v>28</v>
      </c>
      <c r="P34" s="21" t="n">
        <f aca="false">1+M34</f>
        <v>1.055</v>
      </c>
      <c r="Q34" s="21" t="n">
        <f aca="false">1+N34</f>
        <v>1.035</v>
      </c>
      <c r="R34" s="21" t="n">
        <f aca="false">PRODUCT(P$7:P34)^(1/$O34)-1</f>
        <v>0.0672447636325646</v>
      </c>
      <c r="S34" s="21" t="n">
        <f aca="false">PRODUCT(Q$7:Q34)^(1/$O34)-1</f>
        <v>0.0491712787378851</v>
      </c>
    </row>
    <row r="35" customFormat="false" ht="13.8" hidden="false" customHeight="false" outlineLevel="0" collapsed="false">
      <c r="B35" s="0" t="n">
        <f aca="false">B34+1</f>
        <v>28</v>
      </c>
      <c r="C35" s="30" t="n">
        <v>0.035</v>
      </c>
      <c r="L35" s="0" t="n">
        <v>53</v>
      </c>
      <c r="M35" s="21" t="n">
        <v>0.054</v>
      </c>
      <c r="N35" s="21" t="n">
        <v>0.035</v>
      </c>
      <c r="O35" s="0" t="n">
        <f aca="false">O34+1</f>
        <v>29</v>
      </c>
      <c r="P35" s="21" t="n">
        <f aca="false">1+M35</f>
        <v>1.054</v>
      </c>
      <c r="Q35" s="21" t="n">
        <f aca="false">1+N35</f>
        <v>1.035</v>
      </c>
      <c r="R35" s="21" t="n">
        <f aca="false">PRODUCT(P$7:P35)^(1/$O35)-1</f>
        <v>0.0667852889362979</v>
      </c>
      <c r="S35" s="21" t="n">
        <f aca="false">PRODUCT(Q$7:Q35)^(1/$O35)-1</f>
        <v>0.048679399044953</v>
      </c>
    </row>
    <row r="36" customFormat="false" ht="13.8" hidden="false" customHeight="false" outlineLevel="0" collapsed="false">
      <c r="B36" s="0" t="n">
        <f aca="false">B35+1</f>
        <v>29</v>
      </c>
      <c r="C36" s="30" t="n">
        <v>0.035</v>
      </c>
      <c r="L36" s="0" t="n">
        <v>54</v>
      </c>
      <c r="M36" s="21" t="n">
        <v>0.053</v>
      </c>
      <c r="N36" s="21" t="n">
        <v>0.035</v>
      </c>
      <c r="O36" s="0" t="n">
        <f aca="false">O35+1</f>
        <v>30</v>
      </c>
      <c r="P36" s="21" t="n">
        <f aca="false">1+M36</f>
        <v>1.053</v>
      </c>
      <c r="Q36" s="21" t="n">
        <f aca="false">1+N36</f>
        <v>1.035</v>
      </c>
      <c r="R36" s="21" t="n">
        <f aca="false">PRODUCT(P$7:P36)^(1/$O36)-1</f>
        <v>0.0663228847682935</v>
      </c>
      <c r="S36" s="21" t="n">
        <f aca="false">PRODUCT(Q$7:Q36)^(1/$O36)-1</f>
        <v>0.0482205193919543</v>
      </c>
    </row>
    <row r="37" customFormat="false" ht="13.8" hidden="false" customHeight="false" outlineLevel="0" collapsed="false">
      <c r="B37" s="0" t="n">
        <f aca="false">B36+1</f>
        <v>30</v>
      </c>
      <c r="C37" s="30" t="n">
        <v>0.035</v>
      </c>
      <c r="L37" s="0" t="n">
        <v>55</v>
      </c>
      <c r="M37" s="21" t="n">
        <v>0.052</v>
      </c>
      <c r="N37" s="21" t="n">
        <v>0.035</v>
      </c>
      <c r="O37" s="0" t="n">
        <f aca="false">O36+1</f>
        <v>31</v>
      </c>
      <c r="P37" s="21" t="n">
        <f aca="false">1+M37</f>
        <v>1.052</v>
      </c>
      <c r="Q37" s="21" t="n">
        <f aca="false">1+N37</f>
        <v>1.035</v>
      </c>
      <c r="R37" s="21" t="n">
        <f aca="false">PRODUCT(P$7:P37)^(1/$O37)-1</f>
        <v>0.0658578266096681</v>
      </c>
      <c r="S37" s="21" t="n">
        <f aca="false">PRODUCT(Q$7:Q37)^(1/$O37)-1</f>
        <v>0.0477914266615083</v>
      </c>
    </row>
    <row r="38" customFormat="false" ht="13.8" hidden="false" customHeight="false" outlineLevel="0" collapsed="false">
      <c r="L38" s="0" t="n">
        <v>56</v>
      </c>
      <c r="M38" s="21" t="n">
        <v>0.051</v>
      </c>
      <c r="N38" s="21" t="n">
        <v>0.035</v>
      </c>
      <c r="O38" s="0" t="n">
        <f aca="false">O37+1</f>
        <v>32</v>
      </c>
      <c r="P38" s="21" t="n">
        <f aca="false">1+M38</f>
        <v>1.051</v>
      </c>
      <c r="Q38" s="21" t="n">
        <f aca="false">1+N38</f>
        <v>1.035</v>
      </c>
      <c r="R38" s="21" t="n">
        <f aca="false">PRODUCT(P$7:P38)^(1/$O38)-1</f>
        <v>0.0653903555091664</v>
      </c>
      <c r="S38" s="21" t="n">
        <f aca="false">PRODUCT(Q$7:Q38)^(1/$O38)-1</f>
        <v>0.0473893117545066</v>
      </c>
    </row>
    <row r="39" customFormat="false" ht="13.8" hidden="false" customHeight="false" outlineLevel="0" collapsed="false">
      <c r="L39" s="0" t="n">
        <v>57</v>
      </c>
      <c r="M39" s="21" t="n">
        <v>0.0499</v>
      </c>
      <c r="N39" s="21" t="n">
        <v>0.035</v>
      </c>
      <c r="O39" s="0" t="n">
        <f aca="false">O38+1</f>
        <v>33</v>
      </c>
      <c r="P39" s="21" t="n">
        <f aca="false">1+M39</f>
        <v>1.0499</v>
      </c>
      <c r="Q39" s="21" t="n">
        <f aca="false">1+N39</f>
        <v>1.035</v>
      </c>
      <c r="R39" s="21" t="n">
        <f aca="false">PRODUCT(P$7:P39)^(1/$O39)-1</f>
        <v>0.064917609791517</v>
      </c>
      <c r="S39" s="21" t="n">
        <f aca="false">PRODUCT(Q$7:Q39)^(1/$O39)-1</f>
        <v>0.0470117080244099</v>
      </c>
    </row>
    <row r="40" customFormat="false" ht="13.8" hidden="false" customHeight="false" outlineLevel="0" collapsed="false">
      <c r="L40" s="0" t="n">
        <v>58</v>
      </c>
      <c r="M40" s="21" t="n">
        <v>0.0488</v>
      </c>
      <c r="N40" s="21" t="n">
        <v>0.035</v>
      </c>
      <c r="O40" s="0" t="n">
        <f aca="false">O39+1</f>
        <v>34</v>
      </c>
      <c r="P40" s="21" t="n">
        <f aca="false">1+M40</f>
        <v>1.0488</v>
      </c>
      <c r="Q40" s="21" t="n">
        <f aca="false">1+N40</f>
        <v>1.035</v>
      </c>
      <c r="R40" s="21" t="n">
        <f aca="false">PRODUCT(P$7:P40)^(1/$O40)-1</f>
        <v>0.0644400455748209</v>
      </c>
      <c r="S40" s="21" t="n">
        <f aca="false">PRODUCT(Q$7:Q40)^(1/$O40)-1</f>
        <v>0.0466564406363903</v>
      </c>
    </row>
    <row r="41" customFormat="false" ht="13.8" hidden="false" customHeight="false" outlineLevel="0" collapsed="false">
      <c r="L41" s="0" t="n">
        <v>59</v>
      </c>
      <c r="M41" s="21" t="n">
        <v>0.0478</v>
      </c>
      <c r="N41" s="21" t="n">
        <v>0.035</v>
      </c>
      <c r="O41" s="0" t="n">
        <f aca="false">O40+1</f>
        <v>35</v>
      </c>
      <c r="P41" s="21" t="n">
        <f aca="false">1+M41</f>
        <v>1.0478</v>
      </c>
      <c r="Q41" s="21" t="n">
        <f aca="false">1+N41</f>
        <v>1.035</v>
      </c>
      <c r="R41" s="21" t="n">
        <f aca="false">PRODUCT(P$7:P41)^(1/$O41)-1</f>
        <v>0.0639609682350222</v>
      </c>
      <c r="S41" s="21" t="n">
        <f aca="false">PRODUCT(Q$7:Q41)^(1/$O41)-1</f>
        <v>0.0463215846545939</v>
      </c>
    </row>
    <row r="42" customFormat="false" ht="13.8" hidden="false" customHeight="false" outlineLevel="0" collapsed="false">
      <c r="L42" s="0" t="n">
        <v>60</v>
      </c>
      <c r="M42" s="21" t="n">
        <v>0.0467</v>
      </c>
      <c r="N42" s="21" t="n">
        <v>0.035</v>
      </c>
      <c r="O42" s="0" t="n">
        <f aca="false">O41+1</f>
        <v>36</v>
      </c>
      <c r="P42" s="21" t="n">
        <f aca="false">1+M42</f>
        <v>1.0467</v>
      </c>
      <c r="Q42" s="21" t="n">
        <f aca="false">1+N42</f>
        <v>1.035</v>
      </c>
      <c r="R42" s="21" t="n">
        <f aca="false">PRODUCT(P$7:P42)^(1/$O42)-1</f>
        <v>0.0634776748044625</v>
      </c>
      <c r="S42" s="21" t="n">
        <f aca="false">PRODUCT(Q$7:Q42)^(1/$O42)-1</f>
        <v>0.0460054301515007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42"/>
  <sheetViews>
    <sheetView showFormulas="false" showGridLines="true" showRowColHeaders="true" showZeros="true" rightToLeft="false" tabSelected="false" showOutlineSymbols="true" defaultGridColor="true" view="normal" topLeftCell="A10" colorId="64" zoomScale="75" zoomScaleNormal="75" zoomScalePageLayoutView="100" workbookViewId="0">
      <selection pane="topLeft" activeCell="F39" activeCellId="0" sqref="F39"/>
    </sheetView>
  </sheetViews>
  <sheetFormatPr defaultRowHeight="13.8" zeroHeight="false" outlineLevelRow="0" outlineLevelCol="0"/>
  <cols>
    <col collapsed="false" customWidth="true" hidden="false" outlineLevel="0" max="6" min="1" style="0" width="8.67"/>
    <col collapsed="false" customWidth="true" hidden="false" outlineLevel="0" max="7" min="7" style="21" width="8.67"/>
    <col collapsed="false" customWidth="true" hidden="false" outlineLevel="0" max="1022" min="8" style="0" width="8.67"/>
    <col collapsed="false" customWidth="false" hidden="false" outlineLevel="0" max="1025" min="1023" style="0" width="11.52"/>
  </cols>
  <sheetData>
    <row r="1" customFormat="false" ht="13.8" hidden="false" customHeight="false" outlineLevel="0" collapsed="false">
      <c r="A1" s="3" t="s">
        <v>64</v>
      </c>
    </row>
    <row r="2" customFormat="false" ht="13.8" hidden="false" customHeight="false" outlineLevel="0" collapsed="false">
      <c r="A2" s="0" t="s">
        <v>146</v>
      </c>
      <c r="B2" s="0" t="s">
        <v>317</v>
      </c>
      <c r="C2" s="0" t="s">
        <v>226</v>
      </c>
      <c r="F2" s="0" t="s">
        <v>309</v>
      </c>
    </row>
    <row r="3" customFormat="false" ht="13.8" hidden="false" customHeight="false" outlineLevel="0" collapsed="false">
      <c r="A3" s="0" t="s">
        <v>149</v>
      </c>
      <c r="B3" s="0" t="s">
        <v>318</v>
      </c>
      <c r="C3" s="0" t="s">
        <v>228</v>
      </c>
    </row>
    <row r="5" customFormat="false" ht="13.8" hidden="false" customHeight="false" outlineLevel="0" collapsed="false">
      <c r="A5" s="0" t="s">
        <v>154</v>
      </c>
      <c r="B5" s="0" t="s">
        <v>316</v>
      </c>
      <c r="F5" s="0" t="s">
        <v>188</v>
      </c>
      <c r="G5" s="21" t="s">
        <v>319</v>
      </c>
    </row>
    <row r="6" customFormat="false" ht="13.8" hidden="false" customHeight="false" outlineLevel="0" collapsed="false">
      <c r="A6" s="0" t="n">
        <v>0</v>
      </c>
      <c r="B6" s="31" t="n">
        <v>0.065</v>
      </c>
    </row>
    <row r="7" customFormat="false" ht="13.8" hidden="false" customHeight="false" outlineLevel="0" collapsed="false">
      <c r="A7" s="0" t="n">
        <v>1</v>
      </c>
      <c r="B7" s="31" t="n">
        <v>0.065</v>
      </c>
      <c r="F7" s="0" t="n">
        <v>20</v>
      </c>
      <c r="G7" s="21" t="n">
        <v>0.065</v>
      </c>
      <c r="H7" s="0" t="n">
        <v>1</v>
      </c>
    </row>
    <row r="8" customFormat="false" ht="13.8" hidden="false" customHeight="false" outlineLevel="0" collapsed="false">
      <c r="A8" s="0" t="n">
        <v>2</v>
      </c>
      <c r="B8" s="31" t="n">
        <v>0.061</v>
      </c>
      <c r="F8" s="0" t="n">
        <v>21</v>
      </c>
      <c r="G8" s="21" t="n">
        <v>0.061</v>
      </c>
      <c r="H8" s="0" t="n">
        <f aca="false">H7+1</f>
        <v>2</v>
      </c>
    </row>
    <row r="9" customFormat="false" ht="13.8" hidden="false" customHeight="false" outlineLevel="0" collapsed="false">
      <c r="A9" s="0" t="n">
        <v>3</v>
      </c>
      <c r="B9" s="31" t="n">
        <v>0.057</v>
      </c>
      <c r="F9" s="0" t="n">
        <v>22</v>
      </c>
      <c r="G9" s="21" t="n">
        <v>0.057</v>
      </c>
      <c r="H9" s="0" t="n">
        <f aca="false">H8+1</f>
        <v>3</v>
      </c>
    </row>
    <row r="10" customFormat="false" ht="13.8" hidden="false" customHeight="false" outlineLevel="0" collapsed="false">
      <c r="A10" s="0" t="n">
        <v>4</v>
      </c>
      <c r="B10" s="31" t="n">
        <v>0.054</v>
      </c>
      <c r="F10" s="0" t="n">
        <v>23</v>
      </c>
      <c r="G10" s="21" t="n">
        <v>0.054</v>
      </c>
      <c r="H10" s="0" t="n">
        <f aca="false">H9+1</f>
        <v>4</v>
      </c>
    </row>
    <row r="11" customFormat="false" ht="13.8" hidden="false" customHeight="false" outlineLevel="0" collapsed="false">
      <c r="A11" s="0" t="n">
        <v>5</v>
      </c>
      <c r="B11" s="31" t="n">
        <v>0.052</v>
      </c>
      <c r="F11" s="0" t="n">
        <v>24</v>
      </c>
      <c r="G11" s="21" t="n">
        <v>0.052</v>
      </c>
      <c r="H11" s="0" t="n">
        <f aca="false">H10+1</f>
        <v>5</v>
      </c>
    </row>
    <row r="12" customFormat="false" ht="13.8" hidden="false" customHeight="false" outlineLevel="0" collapsed="false">
      <c r="A12" s="0" t="n">
        <v>6</v>
      </c>
      <c r="B12" s="31" t="n">
        <v>0.049</v>
      </c>
      <c r="F12" s="0" t="n">
        <v>25</v>
      </c>
      <c r="G12" s="21" t="n">
        <v>0.049</v>
      </c>
      <c r="H12" s="0" t="n">
        <f aca="false">H11+1</f>
        <v>6</v>
      </c>
    </row>
    <row r="13" customFormat="false" ht="13.8" hidden="false" customHeight="false" outlineLevel="0" collapsed="false">
      <c r="A13" s="0" t="n">
        <v>7</v>
      </c>
      <c r="B13" s="31" t="n">
        <v>0.047</v>
      </c>
      <c r="F13" s="0" t="n">
        <v>26</v>
      </c>
      <c r="G13" s="21" t="n">
        <v>0.047</v>
      </c>
      <c r="H13" s="0" t="n">
        <f aca="false">H12+1</f>
        <v>7</v>
      </c>
    </row>
    <row r="14" customFormat="false" ht="13.8" hidden="false" customHeight="false" outlineLevel="0" collapsed="false">
      <c r="A14" s="0" t="n">
        <v>8</v>
      </c>
      <c r="B14" s="31" t="n">
        <v>0.045</v>
      </c>
      <c r="F14" s="0" t="n">
        <v>27</v>
      </c>
      <c r="G14" s="21" t="n">
        <v>0.045</v>
      </c>
      <c r="H14" s="0" t="n">
        <f aca="false">H13+1</f>
        <v>8</v>
      </c>
    </row>
    <row r="15" customFormat="false" ht="13.8" hidden="false" customHeight="false" outlineLevel="0" collapsed="false">
      <c r="A15" s="0" t="n">
        <v>9</v>
      </c>
      <c r="B15" s="31" t="n">
        <v>0.043</v>
      </c>
      <c r="F15" s="0" t="n">
        <v>28</v>
      </c>
      <c r="G15" s="21" t="n">
        <v>0.043</v>
      </c>
      <c r="H15" s="0" t="n">
        <f aca="false">H14+1</f>
        <v>9</v>
      </c>
    </row>
    <row r="16" customFormat="false" ht="13.8" hidden="false" customHeight="false" outlineLevel="0" collapsed="false">
      <c r="A16" s="0" t="n">
        <v>10</v>
      </c>
      <c r="B16" s="31" t="n">
        <v>0.041</v>
      </c>
      <c r="F16" s="0" t="n">
        <v>29</v>
      </c>
      <c r="G16" s="21" t="n">
        <v>0.041</v>
      </c>
      <c r="H16" s="0" t="n">
        <f aca="false">H15+1</f>
        <v>10</v>
      </c>
    </row>
    <row r="17" customFormat="false" ht="13.8" hidden="false" customHeight="false" outlineLevel="0" collapsed="false">
      <c r="A17" s="0" t="n">
        <v>11</v>
      </c>
      <c r="B17" s="31" t="n">
        <v>0.039</v>
      </c>
      <c r="F17" s="0" t="n">
        <v>30</v>
      </c>
      <c r="G17" s="21" t="n">
        <v>0.039</v>
      </c>
      <c r="H17" s="0" t="n">
        <f aca="false">H16+1</f>
        <v>11</v>
      </c>
    </row>
    <row r="18" customFormat="false" ht="13.8" hidden="false" customHeight="false" outlineLevel="0" collapsed="false">
      <c r="A18" s="0" t="n">
        <v>12</v>
      </c>
      <c r="B18" s="31" t="n">
        <v>0.037</v>
      </c>
      <c r="F18" s="0" t="n">
        <v>31</v>
      </c>
      <c r="G18" s="21" t="n">
        <v>0.037</v>
      </c>
      <c r="H18" s="0" t="n">
        <f aca="false">H17+1</f>
        <v>12</v>
      </c>
    </row>
    <row r="19" customFormat="false" ht="13.8" hidden="false" customHeight="false" outlineLevel="0" collapsed="false">
      <c r="A19" s="0" t="n">
        <v>13</v>
      </c>
      <c r="B19" s="31" t="n">
        <v>0.036</v>
      </c>
      <c r="F19" s="0" t="n">
        <v>32</v>
      </c>
      <c r="G19" s="21" t="n">
        <v>0.036</v>
      </c>
      <c r="H19" s="0" t="n">
        <f aca="false">H18+1</f>
        <v>13</v>
      </c>
    </row>
    <row r="20" customFormat="false" ht="13.8" hidden="false" customHeight="false" outlineLevel="0" collapsed="false">
      <c r="A20" s="0" t="n">
        <v>14</v>
      </c>
      <c r="B20" s="31" t="n">
        <v>0.035</v>
      </c>
      <c r="F20" s="0" t="n">
        <v>33</v>
      </c>
      <c r="G20" s="21" t="n">
        <v>0.035</v>
      </c>
      <c r="H20" s="0" t="n">
        <f aca="false">H19+1</f>
        <v>14</v>
      </c>
    </row>
    <row r="21" customFormat="false" ht="13.8" hidden="false" customHeight="false" outlineLevel="0" collapsed="false">
      <c r="A21" s="0" t="n">
        <v>15</v>
      </c>
      <c r="B21" s="31" t="n">
        <v>0.034</v>
      </c>
      <c r="F21" s="0" t="n">
        <v>34</v>
      </c>
      <c r="G21" s="21" t="n">
        <v>0.034</v>
      </c>
      <c r="H21" s="0" t="n">
        <f aca="false">H20+1</f>
        <v>15</v>
      </c>
    </row>
    <row r="22" customFormat="false" ht="13.8" hidden="false" customHeight="false" outlineLevel="0" collapsed="false">
      <c r="A22" s="0" t="n">
        <v>16</v>
      </c>
      <c r="B22" s="31" t="n">
        <v>0.033</v>
      </c>
      <c r="F22" s="0" t="n">
        <v>35</v>
      </c>
      <c r="G22" s="21" t="n">
        <v>0.033</v>
      </c>
      <c r="H22" s="0" t="n">
        <f aca="false">H21+1</f>
        <v>16</v>
      </c>
    </row>
    <row r="23" customFormat="false" ht="13.8" hidden="false" customHeight="false" outlineLevel="0" collapsed="false">
      <c r="A23" s="0" t="n">
        <v>17</v>
      </c>
      <c r="B23" s="31" t="n">
        <v>0.032</v>
      </c>
      <c r="F23" s="0" t="n">
        <v>36</v>
      </c>
      <c r="G23" s="21" t="n">
        <v>0.032</v>
      </c>
      <c r="H23" s="0" t="n">
        <f aca="false">H22+1</f>
        <v>17</v>
      </c>
    </row>
    <row r="24" customFormat="false" ht="13.8" hidden="false" customHeight="false" outlineLevel="0" collapsed="false">
      <c r="A24" s="0" t="n">
        <v>18</v>
      </c>
      <c r="B24" s="31" t="n">
        <v>0.032</v>
      </c>
      <c r="F24" s="0" t="n">
        <v>37</v>
      </c>
      <c r="G24" s="21" t="n">
        <v>0.032</v>
      </c>
      <c r="H24" s="0" t="n">
        <f aca="false">H23+1</f>
        <v>18</v>
      </c>
    </row>
    <row r="25" customFormat="false" ht="13.8" hidden="false" customHeight="false" outlineLevel="0" collapsed="false">
      <c r="A25" s="0" t="n">
        <v>19</v>
      </c>
      <c r="B25" s="31" t="n">
        <v>0.031</v>
      </c>
      <c r="F25" s="0" t="n">
        <v>38</v>
      </c>
      <c r="G25" s="21" t="n">
        <v>0.031</v>
      </c>
      <c r="H25" s="0" t="n">
        <f aca="false">H24+1</f>
        <v>19</v>
      </c>
    </row>
    <row r="26" customFormat="false" ht="13.8" hidden="false" customHeight="false" outlineLevel="0" collapsed="false">
      <c r="A26" s="0" t="n">
        <v>20</v>
      </c>
      <c r="B26" s="31" t="n">
        <v>0.031</v>
      </c>
      <c r="F26" s="0" t="n">
        <v>39</v>
      </c>
      <c r="G26" s="21" t="n">
        <v>0.031</v>
      </c>
      <c r="H26" s="0" t="n">
        <f aca="false">H25+1</f>
        <v>20</v>
      </c>
    </row>
    <row r="27" customFormat="false" ht="13.8" hidden="false" customHeight="false" outlineLevel="0" collapsed="false">
      <c r="A27" s="0" t="n">
        <v>21</v>
      </c>
      <c r="B27" s="30" t="n">
        <v>0.03</v>
      </c>
      <c r="F27" s="0" t="n">
        <v>40</v>
      </c>
      <c r="G27" s="21" t="n">
        <v>0.03</v>
      </c>
      <c r="H27" s="0" t="n">
        <f aca="false">H26+1</f>
        <v>21</v>
      </c>
    </row>
    <row r="28" customFormat="false" ht="13.8" hidden="false" customHeight="false" outlineLevel="0" collapsed="false">
      <c r="A28" s="0" t="n">
        <v>22</v>
      </c>
      <c r="B28" s="30" t="n">
        <v>0.03</v>
      </c>
      <c r="F28" s="0" t="n">
        <v>41</v>
      </c>
      <c r="G28" s="21" t="n">
        <v>0.03</v>
      </c>
      <c r="H28" s="0" t="n">
        <f aca="false">H27+1</f>
        <v>22</v>
      </c>
    </row>
    <row r="29" customFormat="false" ht="13.8" hidden="false" customHeight="false" outlineLevel="0" collapsed="false">
      <c r="A29" s="0" t="n">
        <v>23</v>
      </c>
      <c r="B29" s="30" t="n">
        <v>0.029</v>
      </c>
      <c r="C29" s="32"/>
      <c r="F29" s="0" t="n">
        <v>42</v>
      </c>
      <c r="G29" s="21" t="n">
        <v>0.029</v>
      </c>
      <c r="H29" s="0" t="n">
        <f aca="false">H28+1</f>
        <v>23</v>
      </c>
    </row>
    <row r="30" customFormat="false" ht="13.8" hidden="false" customHeight="false" outlineLevel="0" collapsed="false">
      <c r="A30" s="22" t="n">
        <v>24</v>
      </c>
      <c r="B30" s="30" t="n">
        <v>0.029</v>
      </c>
      <c r="F30" s="0" t="n">
        <v>43</v>
      </c>
      <c r="G30" s="21" t="n">
        <v>0.029</v>
      </c>
      <c r="H30" s="0" t="n">
        <f aca="false">H29+1</f>
        <v>24</v>
      </c>
    </row>
    <row r="31" customFormat="false" ht="13.8" hidden="false" customHeight="false" outlineLevel="0" collapsed="false">
      <c r="A31" s="0" t="n">
        <v>25</v>
      </c>
      <c r="B31" s="31" t="n">
        <v>0.028</v>
      </c>
      <c r="C31" s="20"/>
      <c r="D31" s="11"/>
      <c r="F31" s="0" t="n">
        <v>44</v>
      </c>
      <c r="G31" s="21" t="n">
        <v>0.028</v>
      </c>
      <c r="H31" s="0" t="n">
        <f aca="false">H30+1</f>
        <v>25</v>
      </c>
    </row>
    <row r="32" customFormat="false" ht="13.8" hidden="false" customHeight="false" outlineLevel="0" collapsed="false">
      <c r="A32" s="0" t="n">
        <v>26</v>
      </c>
      <c r="B32" s="31" t="n">
        <v>0.027</v>
      </c>
      <c r="C32" s="20"/>
      <c r="D32" s="11"/>
      <c r="F32" s="0" t="n">
        <v>45</v>
      </c>
      <c r="G32" s="21" t="n">
        <v>0.027</v>
      </c>
      <c r="H32" s="0" t="n">
        <f aca="false">H31+1</f>
        <v>26</v>
      </c>
    </row>
    <row r="33" customFormat="false" ht="13.8" hidden="false" customHeight="false" outlineLevel="0" collapsed="false">
      <c r="A33" s="0" t="n">
        <v>27</v>
      </c>
      <c r="B33" s="31" t="n">
        <v>0.026</v>
      </c>
      <c r="C33" s="20"/>
      <c r="D33" s="11"/>
      <c r="F33" s="0" t="n">
        <v>46</v>
      </c>
      <c r="G33" s="21" t="n">
        <v>0.026</v>
      </c>
      <c r="H33" s="0" t="n">
        <f aca="false">H32+1</f>
        <v>27</v>
      </c>
    </row>
    <row r="34" customFormat="false" ht="13.8" hidden="false" customHeight="false" outlineLevel="0" collapsed="false">
      <c r="A34" s="0" t="n">
        <v>28</v>
      </c>
      <c r="B34" s="31" t="n">
        <v>0.025</v>
      </c>
      <c r="C34" s="20"/>
      <c r="D34" s="11"/>
      <c r="F34" s="0" t="n">
        <v>47</v>
      </c>
      <c r="G34" s="21" t="n">
        <v>0.025</v>
      </c>
      <c r="H34" s="0" t="n">
        <f aca="false">H33+1</f>
        <v>28</v>
      </c>
    </row>
    <row r="35" customFormat="false" ht="13.8" hidden="false" customHeight="false" outlineLevel="0" collapsed="false">
      <c r="A35" s="0" t="n">
        <v>29</v>
      </c>
      <c r="B35" s="31" t="n">
        <v>0.024</v>
      </c>
      <c r="C35" s="20"/>
      <c r="D35" s="11"/>
      <c r="F35" s="0" t="n">
        <v>48</v>
      </c>
      <c r="G35" s="21" t="n">
        <v>0.024</v>
      </c>
      <c r="H35" s="0" t="n">
        <f aca="false">H34+1</f>
        <v>29</v>
      </c>
    </row>
    <row r="36" customFormat="false" ht="13.8" hidden="false" customHeight="false" outlineLevel="0" collapsed="false">
      <c r="A36" s="0" t="n">
        <v>30</v>
      </c>
      <c r="B36" s="31" t="n">
        <v>0.023</v>
      </c>
      <c r="C36" s="20"/>
      <c r="D36" s="11"/>
      <c r="F36" s="0" t="n">
        <v>49</v>
      </c>
      <c r="G36" s="21" t="n">
        <v>0.023</v>
      </c>
      <c r="H36" s="0" t="n">
        <f aca="false">H35+1</f>
        <v>30</v>
      </c>
    </row>
    <row r="37" customFormat="false" ht="13.8" hidden="false" customHeight="false" outlineLevel="0" collapsed="false">
      <c r="A37" s="0" t="n">
        <v>31</v>
      </c>
      <c r="B37" s="31" t="n">
        <v>0.022</v>
      </c>
      <c r="C37" s="20"/>
      <c r="D37" s="11"/>
      <c r="F37" s="0" t="n">
        <v>50</v>
      </c>
      <c r="G37" s="21" t="n">
        <v>0.022</v>
      </c>
      <c r="H37" s="0" t="n">
        <f aca="false">H36+1</f>
        <v>31</v>
      </c>
    </row>
    <row r="38" customFormat="false" ht="13.8" hidden="false" customHeight="false" outlineLevel="0" collapsed="false">
      <c r="A38" s="0" t="n">
        <v>32</v>
      </c>
      <c r="B38" s="31" t="n">
        <v>0.022</v>
      </c>
      <c r="C38" s="20"/>
      <c r="D38" s="11"/>
      <c r="F38" s="0" t="n">
        <v>51</v>
      </c>
      <c r="G38" s="21" t="n">
        <v>0.022</v>
      </c>
      <c r="H38" s="0" t="n">
        <f aca="false">H37+1</f>
        <v>32</v>
      </c>
    </row>
    <row r="39" customFormat="false" ht="13.8" hidden="false" customHeight="false" outlineLevel="0" collapsed="false">
      <c r="A39" s="0" t="n">
        <v>33</v>
      </c>
      <c r="B39" s="31" t="n">
        <v>0.021</v>
      </c>
      <c r="C39" s="20"/>
      <c r="D39" s="11"/>
      <c r="F39" s="0" t="n">
        <v>52</v>
      </c>
      <c r="G39" s="21" t="n">
        <v>0.021</v>
      </c>
      <c r="H39" s="0" t="n">
        <f aca="false">H38+1</f>
        <v>33</v>
      </c>
    </row>
    <row r="40" customFormat="false" ht="13.8" hidden="false" customHeight="false" outlineLevel="0" collapsed="false">
      <c r="A40" s="0" t="n">
        <v>34</v>
      </c>
      <c r="B40" s="31" t="n">
        <v>0.02</v>
      </c>
      <c r="C40" s="20"/>
      <c r="D40" s="11"/>
      <c r="F40" s="0" t="n">
        <v>53</v>
      </c>
      <c r="G40" s="21" t="n">
        <v>0.02</v>
      </c>
      <c r="H40" s="0" t="n">
        <f aca="false">H39+1</f>
        <v>34</v>
      </c>
    </row>
    <row r="41" customFormat="false" ht="13.8" hidden="false" customHeight="false" outlineLevel="0" collapsed="false">
      <c r="A41" s="0" t="n">
        <v>35</v>
      </c>
      <c r="B41" s="31" t="n">
        <v>0.019</v>
      </c>
      <c r="C41" s="20"/>
      <c r="D41" s="11"/>
      <c r="F41" s="0" t="n">
        <v>54</v>
      </c>
      <c r="G41" s="21" t="n">
        <v>0.019</v>
      </c>
      <c r="H41" s="0" t="n">
        <f aca="false">H40+1</f>
        <v>35</v>
      </c>
    </row>
    <row r="42" customFormat="false" ht="13.8" hidden="false" customHeight="false" outlineLevel="0" collapsed="false">
      <c r="B42" s="20"/>
      <c r="C42" s="20"/>
      <c r="D42" s="11"/>
      <c r="F42" s="0" t="n">
        <v>55</v>
      </c>
      <c r="G42" s="21" t="n">
        <v>0.018</v>
      </c>
      <c r="H42" s="0" t="n">
        <f aca="false">H41+1</f>
        <v>36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D4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J43" activeCellId="0" sqref="J43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0" width="17.4"/>
    <col collapsed="false" customWidth="true" hidden="false" outlineLevel="0" max="1025" min="3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B2" s="0" t="s">
        <v>185</v>
      </c>
      <c r="C2" s="32" t="n">
        <v>0.08</v>
      </c>
    </row>
    <row r="3" customFormat="false" ht="15" hidden="false" customHeight="false" outlineLevel="0" collapsed="false">
      <c r="B3" s="0" t="s">
        <v>187</v>
      </c>
      <c r="C3" s="32" t="n">
        <v>0.03</v>
      </c>
    </row>
    <row r="4" customFormat="false" ht="15" hidden="false" customHeight="false" outlineLevel="0" collapsed="false">
      <c r="B4" s="0" t="s">
        <v>191</v>
      </c>
      <c r="D4" s="0" t="s">
        <v>320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R54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O29" activeCellId="0" sqref="O29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4" min="7" style="0" width="10.58"/>
    <col collapsed="false" customWidth="true" hidden="false" outlineLevel="0" max="15" min="15" style="0" width="14.28"/>
    <col collapsed="false" customWidth="true" hidden="false" outlineLevel="0" max="17" min="16" style="0" width="8.67"/>
    <col collapsed="false" customWidth="true" hidden="false" outlineLevel="0" max="18" min="18" style="0" width="14.28"/>
    <col collapsed="false" customWidth="true" hidden="false" outlineLevel="0" max="1025" min="19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225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321</v>
      </c>
      <c r="C3" s="0" t="s">
        <v>228</v>
      </c>
    </row>
    <row r="4" customFormat="false" ht="15" hidden="false" customHeight="false" outlineLevel="0" collapsed="false">
      <c r="A4" s="3"/>
      <c r="B4" s="3"/>
      <c r="C4" s="3"/>
      <c r="F4" s="5" t="s">
        <v>229</v>
      </c>
      <c r="G4" s="5"/>
      <c r="H4" s="5"/>
      <c r="I4" s="5"/>
      <c r="J4" s="5"/>
    </row>
    <row r="5" customFormat="false" ht="15" hidden="false" customHeight="false" outlineLevel="0" collapsed="false">
      <c r="F5" s="0" t="s">
        <v>230</v>
      </c>
    </row>
    <row r="6" customFormat="false" ht="15" hidden="false" customHeight="false" outlineLevel="0" collapsed="false">
      <c r="F6" s="0" t="s">
        <v>322</v>
      </c>
    </row>
    <row r="7" customFormat="false" ht="15" hidden="false" customHeight="false" outlineLevel="0" collapsed="false">
      <c r="F7" s="0" t="s">
        <v>232</v>
      </c>
    </row>
    <row r="8" customFormat="false" ht="15" hidden="false" customHeight="false" outlineLevel="0" collapsed="false">
      <c r="F8" s="0" t="s">
        <v>233</v>
      </c>
    </row>
    <row r="9" customFormat="false" ht="15" hidden="false" customHeight="false" outlineLevel="0" collapsed="false">
      <c r="F9" s="0" t="s">
        <v>323</v>
      </c>
    </row>
    <row r="10" customFormat="false" ht="15" hidden="false" customHeight="false" outlineLevel="0" collapsed="false">
      <c r="F10" s="23" t="s">
        <v>235</v>
      </c>
      <c r="G10" s="23"/>
      <c r="H10" s="23"/>
      <c r="I10" s="23"/>
      <c r="J10" s="23"/>
      <c r="K10" s="23"/>
      <c r="L10" s="23"/>
      <c r="M10" s="23"/>
      <c r="N10" s="23"/>
      <c r="O10" s="23"/>
    </row>
    <row r="11" customFormat="false" ht="15" hidden="false" customHeight="false" outlineLevel="0" collapsed="false">
      <c r="F11" s="0" t="s">
        <v>236</v>
      </c>
      <c r="G11" s="0" t="s">
        <v>237</v>
      </c>
      <c r="H11" s="0" t="s">
        <v>238</v>
      </c>
      <c r="I11" s="0" t="s">
        <v>239</v>
      </c>
      <c r="J11" s="0" t="s">
        <v>240</v>
      </c>
      <c r="K11" s="0" t="s">
        <v>241</v>
      </c>
      <c r="L11" s="0" t="s">
        <v>242</v>
      </c>
      <c r="M11" s="0" t="s">
        <v>243</v>
      </c>
      <c r="N11" s="0" t="s">
        <v>244</v>
      </c>
    </row>
    <row r="12" customFormat="false" ht="15" hidden="false" customHeight="false" outlineLevel="0" collapsed="false">
      <c r="A12" s="23" t="s">
        <v>245</v>
      </c>
      <c r="B12" s="23" t="s">
        <v>246</v>
      </c>
      <c r="C12" s="23" t="s">
        <v>247</v>
      </c>
      <c r="D12" s="23" t="s">
        <v>248</v>
      </c>
      <c r="E12" s="23" t="s">
        <v>249</v>
      </c>
      <c r="F12" s="23" t="s">
        <v>250</v>
      </c>
      <c r="G12" s="23" t="n">
        <v>2</v>
      </c>
      <c r="H12" s="23" t="n">
        <v>7</v>
      </c>
      <c r="I12" s="23" t="n">
        <v>12</v>
      </c>
      <c r="J12" s="23" t="n">
        <v>17</v>
      </c>
      <c r="K12" s="23" t="n">
        <v>22</v>
      </c>
      <c r="L12" s="23" t="n">
        <v>27</v>
      </c>
      <c r="M12" s="23" t="n">
        <v>32</v>
      </c>
      <c r="N12" s="5" t="n">
        <v>37</v>
      </c>
      <c r="O12" s="23" t="s">
        <v>251</v>
      </c>
    </row>
    <row r="13" customFormat="false" ht="15" hidden="false" customHeight="false" outlineLevel="0" collapsed="false">
      <c r="B13" s="0" t="s">
        <v>252</v>
      </c>
      <c r="G13" s="0" t="n">
        <v>0</v>
      </c>
      <c r="H13" s="0" t="n">
        <v>5</v>
      </c>
      <c r="I13" s="0" t="n">
        <v>10</v>
      </c>
      <c r="J13" s="0" t="n">
        <v>15</v>
      </c>
      <c r="K13" s="0" t="n">
        <v>20</v>
      </c>
      <c r="L13" s="0" t="n">
        <v>25</v>
      </c>
      <c r="M13" s="0" t="n">
        <v>30</v>
      </c>
      <c r="N13" s="0" t="n">
        <v>35</v>
      </c>
    </row>
    <row r="14" customFormat="false" ht="15" hidden="false" customHeight="false" outlineLevel="0" collapsed="false">
      <c r="B14" s="0" t="s">
        <v>253</v>
      </c>
      <c r="G14" s="0" t="n">
        <v>4</v>
      </c>
      <c r="H14" s="0" t="n">
        <v>9</v>
      </c>
      <c r="I14" s="0" t="n">
        <v>14</v>
      </c>
      <c r="J14" s="0" t="n">
        <v>19</v>
      </c>
      <c r="K14" s="0" t="n">
        <v>24</v>
      </c>
      <c r="L14" s="0" t="n">
        <v>29</v>
      </c>
      <c r="M14" s="0" t="n">
        <v>34</v>
      </c>
      <c r="N14" s="5" t="n">
        <v>40</v>
      </c>
    </row>
    <row r="15" customFormat="false" ht="15" hidden="false" customHeight="false" outlineLevel="0" collapsed="false">
      <c r="A15" s="0" t="n">
        <v>1</v>
      </c>
      <c r="B15" s="0" t="s">
        <v>254</v>
      </c>
      <c r="C15" s="5" t="n">
        <v>15</v>
      </c>
      <c r="D15" s="0" t="n">
        <v>18</v>
      </c>
      <c r="E15" s="5" t="n">
        <v>17</v>
      </c>
      <c r="F15" s="0" t="s">
        <v>324</v>
      </c>
      <c r="G15" s="25" t="n">
        <v>459</v>
      </c>
      <c r="H15" s="25" t="n">
        <v>0</v>
      </c>
      <c r="I15" s="25" t="n">
        <v>0</v>
      </c>
      <c r="J15" s="25" t="n">
        <v>0</v>
      </c>
      <c r="K15" s="25" t="n">
        <v>0</v>
      </c>
      <c r="L15" s="25" t="n">
        <v>0</v>
      </c>
      <c r="M15" s="25" t="n">
        <v>0</v>
      </c>
      <c r="N15" s="25" t="n">
        <v>0</v>
      </c>
      <c r="O15" s="25" t="n">
        <v>459</v>
      </c>
    </row>
    <row r="16" customFormat="false" ht="15" hidden="false" customHeight="false" outlineLevel="0" collapsed="false">
      <c r="A16" s="0" t="n">
        <v>1</v>
      </c>
      <c r="B16" s="0" t="s">
        <v>256</v>
      </c>
      <c r="C16" s="5" t="n">
        <v>15</v>
      </c>
      <c r="D16" s="0" t="n">
        <v>18</v>
      </c>
      <c r="E16" s="5" t="n">
        <v>17</v>
      </c>
      <c r="G16" s="25" t="n">
        <v>12409</v>
      </c>
      <c r="H16" s="25" t="n">
        <v>0</v>
      </c>
      <c r="I16" s="25" t="n">
        <v>0</v>
      </c>
      <c r="J16" s="25" t="n">
        <v>0</v>
      </c>
      <c r="K16" s="25" t="n">
        <v>0</v>
      </c>
      <c r="L16" s="25" t="n">
        <v>0</v>
      </c>
      <c r="M16" s="25" t="n">
        <v>0</v>
      </c>
      <c r="N16" s="25" t="n">
        <v>0</v>
      </c>
      <c r="O16" s="25" t="n">
        <v>12409</v>
      </c>
    </row>
    <row r="17" customFormat="false" ht="15" hidden="false" customHeight="false" outlineLevel="0" collapsed="false">
      <c r="A17" s="0" t="n">
        <v>2</v>
      </c>
      <c r="B17" s="0" t="s">
        <v>254</v>
      </c>
      <c r="C17" s="0" t="n">
        <v>20</v>
      </c>
      <c r="D17" s="0" t="n">
        <v>24</v>
      </c>
      <c r="E17" s="0" t="n">
        <v>22</v>
      </c>
      <c r="F17" s="0" t="s">
        <v>325</v>
      </c>
      <c r="G17" s="25" t="n">
        <v>6827</v>
      </c>
      <c r="H17" s="25" t="n">
        <v>279</v>
      </c>
      <c r="I17" s="25" t="n">
        <v>0</v>
      </c>
      <c r="J17" s="25" t="n">
        <v>0</v>
      </c>
      <c r="K17" s="25" t="n">
        <v>0</v>
      </c>
      <c r="L17" s="25" t="n">
        <v>0</v>
      </c>
      <c r="M17" s="25" t="n">
        <v>0</v>
      </c>
      <c r="N17" s="25" t="n">
        <v>0</v>
      </c>
      <c r="O17" s="25" t="n">
        <v>7106</v>
      </c>
    </row>
    <row r="18" customFormat="false" ht="15" hidden="false" customHeight="false" outlineLevel="0" collapsed="false">
      <c r="A18" s="0" t="n">
        <v>2</v>
      </c>
      <c r="B18" s="0" t="s">
        <v>256</v>
      </c>
      <c r="C18" s="0" t="n">
        <v>20</v>
      </c>
      <c r="D18" s="0" t="n">
        <v>24</v>
      </c>
      <c r="E18" s="0" t="n">
        <v>22</v>
      </c>
      <c r="G18" s="25" t="n">
        <v>25284</v>
      </c>
      <c r="H18" s="25" t="n">
        <v>22603</v>
      </c>
      <c r="I18" s="25" t="n">
        <v>0</v>
      </c>
      <c r="J18" s="25" t="n">
        <v>0</v>
      </c>
      <c r="K18" s="25" t="n">
        <v>0</v>
      </c>
      <c r="L18" s="25" t="n">
        <v>0</v>
      </c>
      <c r="M18" s="25" t="n">
        <v>0</v>
      </c>
      <c r="N18" s="25" t="n">
        <v>0</v>
      </c>
      <c r="O18" s="25" t="n">
        <v>25179</v>
      </c>
    </row>
    <row r="19" customFormat="false" ht="15" hidden="false" customHeight="false" outlineLevel="0" collapsed="false">
      <c r="A19" s="0" t="n">
        <v>3</v>
      </c>
      <c r="B19" s="0" t="s">
        <v>254</v>
      </c>
      <c r="C19" s="0" t="n">
        <v>25</v>
      </c>
      <c r="D19" s="0" t="n">
        <v>29</v>
      </c>
      <c r="E19" s="0" t="n">
        <v>27</v>
      </c>
      <c r="F19" s="0" t="s">
        <v>257</v>
      </c>
      <c r="G19" s="25" t="n">
        <v>11551</v>
      </c>
      <c r="H19" s="25" t="n">
        <v>4781</v>
      </c>
      <c r="I19" s="25" t="n">
        <v>133</v>
      </c>
      <c r="J19" s="25" t="n">
        <v>0</v>
      </c>
      <c r="K19" s="25" t="n">
        <v>0</v>
      </c>
      <c r="L19" s="25" t="n">
        <v>0</v>
      </c>
      <c r="M19" s="25" t="n">
        <v>0</v>
      </c>
      <c r="N19" s="25" t="n">
        <v>0</v>
      </c>
      <c r="O19" s="25" t="n">
        <v>16465</v>
      </c>
    </row>
    <row r="20" customFormat="false" ht="15" hidden="false" customHeight="false" outlineLevel="0" collapsed="false">
      <c r="A20" s="0" t="n">
        <v>3</v>
      </c>
      <c r="B20" s="0" t="s">
        <v>256</v>
      </c>
      <c r="C20" s="0" t="n">
        <v>25</v>
      </c>
      <c r="D20" s="0" t="n">
        <v>29</v>
      </c>
      <c r="E20" s="0" t="n">
        <v>27</v>
      </c>
      <c r="G20" s="25" t="n">
        <v>33668</v>
      </c>
      <c r="H20" s="25" t="n">
        <v>38121</v>
      </c>
      <c r="I20" s="25" t="n">
        <v>37372</v>
      </c>
      <c r="J20" s="25" t="n">
        <v>0</v>
      </c>
      <c r="K20" s="25" t="n">
        <v>0</v>
      </c>
      <c r="L20" s="25" t="n">
        <v>0</v>
      </c>
      <c r="M20" s="25" t="n">
        <v>0</v>
      </c>
      <c r="N20" s="25" t="n">
        <v>0</v>
      </c>
      <c r="O20" s="25" t="n">
        <v>34991</v>
      </c>
    </row>
    <row r="21" customFormat="false" ht="15" hidden="false" customHeight="false" outlineLevel="0" collapsed="false">
      <c r="A21" s="0" t="n">
        <v>4</v>
      </c>
      <c r="B21" s="0" t="s">
        <v>254</v>
      </c>
      <c r="C21" s="0" t="n">
        <v>30</v>
      </c>
      <c r="D21" s="0" t="n">
        <v>34</v>
      </c>
      <c r="E21" s="0" t="n">
        <v>32</v>
      </c>
      <c r="F21" s="0" t="s">
        <v>258</v>
      </c>
      <c r="G21" s="25" t="n">
        <v>8665</v>
      </c>
      <c r="H21" s="25" t="n">
        <v>9570</v>
      </c>
      <c r="I21" s="25" t="n">
        <v>2598</v>
      </c>
      <c r="J21" s="25" t="n">
        <v>85</v>
      </c>
      <c r="K21" s="25" t="n">
        <v>0</v>
      </c>
      <c r="L21" s="25" t="n">
        <v>0</v>
      </c>
      <c r="M21" s="25" t="n">
        <v>0</v>
      </c>
      <c r="N21" s="25" t="n">
        <v>0</v>
      </c>
      <c r="O21" s="25" t="n">
        <v>20918</v>
      </c>
    </row>
    <row r="22" customFormat="false" ht="15" hidden="false" customHeight="false" outlineLevel="0" collapsed="false">
      <c r="A22" s="0" t="n">
        <v>4</v>
      </c>
      <c r="B22" s="0" t="s">
        <v>256</v>
      </c>
      <c r="C22" s="0" t="n">
        <v>30</v>
      </c>
      <c r="D22" s="0" t="n">
        <v>34</v>
      </c>
      <c r="E22" s="0" t="n">
        <v>32</v>
      </c>
      <c r="G22" s="25" t="n">
        <v>35356</v>
      </c>
      <c r="H22" s="25" t="n">
        <v>43254</v>
      </c>
      <c r="I22" s="25" t="n">
        <v>45764</v>
      </c>
      <c r="J22" s="25" t="n">
        <v>44839</v>
      </c>
      <c r="K22" s="25" t="n">
        <v>0</v>
      </c>
      <c r="L22" s="25" t="n">
        <v>0</v>
      </c>
      <c r="M22" s="25" t="n">
        <v>0</v>
      </c>
      <c r="N22" s="25" t="n">
        <v>0</v>
      </c>
      <c r="O22" s="25" t="n">
        <v>40301</v>
      </c>
    </row>
    <row r="23" customFormat="false" ht="15" hidden="false" customHeight="false" outlineLevel="0" collapsed="false">
      <c r="A23" s="0" t="n">
        <v>5</v>
      </c>
      <c r="B23" s="0" t="s">
        <v>254</v>
      </c>
      <c r="C23" s="0" t="n">
        <v>35</v>
      </c>
      <c r="D23" s="0" t="n">
        <v>39</v>
      </c>
      <c r="E23" s="0" t="n">
        <v>37</v>
      </c>
      <c r="F23" s="0" t="s">
        <v>259</v>
      </c>
      <c r="G23" s="25" t="n">
        <v>7652</v>
      </c>
      <c r="H23" s="25" t="n">
        <v>7405</v>
      </c>
      <c r="I23" s="25" t="n">
        <v>5774</v>
      </c>
      <c r="J23" s="25" t="n">
        <v>1437</v>
      </c>
      <c r="K23" s="25" t="n">
        <v>22</v>
      </c>
      <c r="L23" s="25" t="n">
        <v>0</v>
      </c>
      <c r="M23" s="25" t="n">
        <v>0</v>
      </c>
      <c r="N23" s="25" t="n">
        <v>0</v>
      </c>
      <c r="O23" s="25" t="n">
        <v>22290</v>
      </c>
    </row>
    <row r="24" customFormat="false" ht="15" hidden="false" customHeight="false" outlineLevel="0" collapsed="false">
      <c r="A24" s="0" t="n">
        <v>5</v>
      </c>
      <c r="B24" s="0" t="s">
        <v>256</v>
      </c>
      <c r="C24" s="0" t="n">
        <v>35</v>
      </c>
      <c r="D24" s="0" t="n">
        <v>39</v>
      </c>
      <c r="E24" s="0" t="n">
        <v>37</v>
      </c>
      <c r="G24" s="25" t="n">
        <v>34164</v>
      </c>
      <c r="H24" s="25" t="n">
        <v>44196</v>
      </c>
      <c r="I24" s="25" t="n">
        <v>50516</v>
      </c>
      <c r="J24" s="25" t="n">
        <v>53321</v>
      </c>
      <c r="K24" s="25" t="n">
        <v>56403</v>
      </c>
      <c r="L24" s="25" t="n">
        <v>0</v>
      </c>
      <c r="M24" s="25" t="n">
        <v>0</v>
      </c>
      <c r="N24" s="25" t="n">
        <v>0</v>
      </c>
      <c r="O24" s="25" t="n">
        <v>42990</v>
      </c>
    </row>
    <row r="25" customFormat="false" ht="15" hidden="false" customHeight="false" outlineLevel="0" collapsed="false">
      <c r="A25" s="0" t="n">
        <v>6</v>
      </c>
      <c r="B25" s="0" t="s">
        <v>254</v>
      </c>
      <c r="C25" s="0" t="n">
        <v>40</v>
      </c>
      <c r="D25" s="0" t="n">
        <v>44</v>
      </c>
      <c r="E25" s="0" t="n">
        <v>42</v>
      </c>
      <c r="F25" s="0" t="s">
        <v>260</v>
      </c>
      <c r="G25" s="25" t="n">
        <v>7662</v>
      </c>
      <c r="H25" s="25" t="n">
        <v>7536</v>
      </c>
      <c r="I25" s="25" t="n">
        <v>5567</v>
      </c>
      <c r="J25" s="25" t="n">
        <v>4343</v>
      </c>
      <c r="K25" s="25" t="n">
        <v>1049</v>
      </c>
      <c r="L25" s="25" t="n">
        <v>44</v>
      </c>
      <c r="M25" s="25" t="n">
        <v>1</v>
      </c>
      <c r="N25" s="25" t="n">
        <v>0</v>
      </c>
      <c r="O25" s="25" t="n">
        <v>26202</v>
      </c>
    </row>
    <row r="26" customFormat="false" ht="15" hidden="false" customHeight="false" outlineLevel="0" collapsed="false">
      <c r="A26" s="0" t="n">
        <v>6</v>
      </c>
      <c r="B26" s="0" t="s">
        <v>256</v>
      </c>
      <c r="C26" s="0" t="n">
        <v>40</v>
      </c>
      <c r="D26" s="0" t="n">
        <v>44</v>
      </c>
      <c r="E26" s="0" t="n">
        <v>42</v>
      </c>
      <c r="G26" s="25" t="n">
        <v>33833</v>
      </c>
      <c r="H26" s="25" t="n">
        <v>41794</v>
      </c>
      <c r="I26" s="25" t="n">
        <v>50464</v>
      </c>
      <c r="J26" s="25" t="n">
        <v>57581</v>
      </c>
      <c r="K26" s="25" t="n">
        <v>60009</v>
      </c>
      <c r="L26" s="25" t="n">
        <v>56248</v>
      </c>
      <c r="M26" s="25" t="n">
        <v>59328</v>
      </c>
      <c r="N26" s="25" t="n">
        <v>0</v>
      </c>
      <c r="O26" s="25" t="n">
        <v>44679</v>
      </c>
    </row>
    <row r="27" customFormat="false" ht="15" hidden="false" customHeight="false" outlineLevel="0" collapsed="false">
      <c r="A27" s="0" t="n">
        <v>7</v>
      </c>
      <c r="B27" s="0" t="s">
        <v>254</v>
      </c>
      <c r="C27" s="0" t="n">
        <v>45</v>
      </c>
      <c r="D27" s="0" t="n">
        <v>49</v>
      </c>
      <c r="E27" s="0" t="n">
        <v>47</v>
      </c>
      <c r="F27" s="0" t="s">
        <v>261</v>
      </c>
      <c r="G27" s="25" t="n">
        <v>6708</v>
      </c>
      <c r="H27" s="25" t="n">
        <v>7218</v>
      </c>
      <c r="I27" s="25" t="n">
        <v>5343</v>
      </c>
      <c r="J27" s="25" t="n">
        <v>4117</v>
      </c>
      <c r="K27" s="25" t="n">
        <v>3012</v>
      </c>
      <c r="L27" s="25" t="n">
        <v>1087</v>
      </c>
      <c r="M27" s="25" t="n">
        <v>55</v>
      </c>
      <c r="N27" s="25" t="n">
        <v>0</v>
      </c>
      <c r="O27" s="25" t="n">
        <v>27540</v>
      </c>
    </row>
    <row r="28" customFormat="false" ht="15" hidden="false" customHeight="false" outlineLevel="0" collapsed="false">
      <c r="A28" s="0" t="n">
        <v>7</v>
      </c>
      <c r="B28" s="0" t="s">
        <v>256</v>
      </c>
      <c r="C28" s="0" t="n">
        <v>45</v>
      </c>
      <c r="D28" s="0" t="n">
        <v>49</v>
      </c>
      <c r="E28" s="0" t="n">
        <v>47</v>
      </c>
      <c r="G28" s="25" t="n">
        <v>32867</v>
      </c>
      <c r="H28" s="25" t="n">
        <v>40538</v>
      </c>
      <c r="I28" s="25" t="n">
        <v>46833</v>
      </c>
      <c r="J28" s="25" t="n">
        <v>54714</v>
      </c>
      <c r="K28" s="25" t="n">
        <v>61847</v>
      </c>
      <c r="L28" s="25" t="n">
        <v>63211</v>
      </c>
      <c r="M28" s="25" t="n">
        <v>62104</v>
      </c>
      <c r="N28" s="25" t="n">
        <v>0</v>
      </c>
      <c r="O28" s="25" t="n">
        <v>45279</v>
      </c>
    </row>
    <row r="29" customFormat="false" ht="15" hidden="false" customHeight="false" outlineLevel="0" collapsed="false">
      <c r="A29" s="0" t="n">
        <v>8</v>
      </c>
      <c r="B29" s="0" t="s">
        <v>254</v>
      </c>
      <c r="C29" s="0" t="n">
        <v>50</v>
      </c>
      <c r="D29" s="0" t="n">
        <v>54</v>
      </c>
      <c r="E29" s="0" t="n">
        <v>52</v>
      </c>
      <c r="F29" s="0" t="s">
        <v>262</v>
      </c>
      <c r="G29" s="25" t="n">
        <v>6316</v>
      </c>
      <c r="H29" s="25" t="n">
        <v>6866</v>
      </c>
      <c r="I29" s="25" t="n">
        <v>6121</v>
      </c>
      <c r="J29" s="25" t="n">
        <v>4538</v>
      </c>
      <c r="K29" s="25" t="n">
        <v>3544</v>
      </c>
      <c r="L29" s="25" t="n">
        <v>2806</v>
      </c>
      <c r="M29" s="25" t="n">
        <v>504</v>
      </c>
      <c r="N29" s="25" t="n">
        <v>12</v>
      </c>
      <c r="O29" s="25" t="n">
        <v>30707</v>
      </c>
    </row>
    <row r="30" customFormat="false" ht="15" hidden="false" customHeight="false" outlineLevel="0" collapsed="false">
      <c r="A30" s="0" t="n">
        <v>8</v>
      </c>
      <c r="B30" s="0" t="s">
        <v>256</v>
      </c>
      <c r="C30" s="0" t="n">
        <v>50</v>
      </c>
      <c r="D30" s="0" t="n">
        <v>54</v>
      </c>
      <c r="E30" s="0" t="n">
        <v>52</v>
      </c>
      <c r="G30" s="25" t="n">
        <v>34033</v>
      </c>
      <c r="H30" s="25" t="n">
        <v>39670</v>
      </c>
      <c r="I30" s="25" t="n">
        <v>44535</v>
      </c>
      <c r="J30" s="25" t="n">
        <v>51555</v>
      </c>
      <c r="K30" s="25" t="n">
        <v>59501</v>
      </c>
      <c r="L30" s="25" t="n">
        <v>65953</v>
      </c>
      <c r="M30" s="25" t="n">
        <v>65096</v>
      </c>
      <c r="N30" s="25" t="n">
        <v>67514</v>
      </c>
      <c r="O30" s="25" t="n">
        <v>46355</v>
      </c>
    </row>
    <row r="31" customFormat="false" ht="15" hidden="false" customHeight="false" outlineLevel="0" collapsed="false">
      <c r="A31" s="0" t="n">
        <v>9</v>
      </c>
      <c r="B31" s="0" t="s">
        <v>254</v>
      </c>
      <c r="C31" s="0" t="n">
        <v>55</v>
      </c>
      <c r="D31" s="0" t="n">
        <v>59</v>
      </c>
      <c r="E31" s="0" t="n">
        <v>57</v>
      </c>
      <c r="F31" s="0" t="s">
        <v>263</v>
      </c>
      <c r="G31" s="25" t="n">
        <v>4896</v>
      </c>
      <c r="H31" s="25" t="n">
        <v>5969</v>
      </c>
      <c r="I31" s="25" t="n">
        <v>5152</v>
      </c>
      <c r="J31" s="25" t="n">
        <v>4589</v>
      </c>
      <c r="K31" s="25" t="n">
        <v>3427</v>
      </c>
      <c r="L31" s="25" t="n">
        <v>2020</v>
      </c>
      <c r="M31" s="25" t="n">
        <v>806</v>
      </c>
      <c r="N31" s="25" t="n">
        <v>209</v>
      </c>
      <c r="O31" s="25" t="n">
        <v>27068</v>
      </c>
    </row>
    <row r="32" customFormat="false" ht="15" hidden="false" customHeight="false" outlineLevel="0" collapsed="false">
      <c r="A32" s="0" t="n">
        <v>9</v>
      </c>
      <c r="B32" s="0" t="s">
        <v>256</v>
      </c>
      <c r="C32" s="0" t="n">
        <v>55</v>
      </c>
      <c r="D32" s="0" t="n">
        <v>59</v>
      </c>
      <c r="E32" s="0" t="n">
        <v>57</v>
      </c>
      <c r="G32" s="25" t="n">
        <v>34787</v>
      </c>
      <c r="H32" s="25" t="n">
        <v>41124</v>
      </c>
      <c r="I32" s="25" t="n">
        <v>45696</v>
      </c>
      <c r="J32" s="25" t="n">
        <v>49480</v>
      </c>
      <c r="K32" s="25" t="n">
        <v>55929</v>
      </c>
      <c r="L32" s="25" t="n">
        <v>64108</v>
      </c>
      <c r="M32" s="25" t="n">
        <v>68428</v>
      </c>
      <c r="N32" s="25" t="n">
        <v>61556</v>
      </c>
      <c r="O32" s="25" t="n">
        <v>46825</v>
      </c>
    </row>
    <row r="33" customFormat="false" ht="15" hidden="false" customHeight="false" outlineLevel="0" collapsed="false">
      <c r="A33" s="0" t="n">
        <v>10</v>
      </c>
      <c r="B33" s="0" t="s">
        <v>254</v>
      </c>
      <c r="C33" s="0" t="n">
        <v>60</v>
      </c>
      <c r="D33" s="0" t="n">
        <v>64</v>
      </c>
      <c r="E33" s="0" t="n">
        <v>62</v>
      </c>
      <c r="F33" s="0" t="s">
        <v>264</v>
      </c>
      <c r="G33" s="25" t="n">
        <v>3020</v>
      </c>
      <c r="H33" s="25" t="n">
        <v>3998</v>
      </c>
      <c r="I33" s="25" t="n">
        <v>3270</v>
      </c>
      <c r="J33" s="25" t="n">
        <v>2618</v>
      </c>
      <c r="K33" s="25" t="n">
        <v>1882</v>
      </c>
      <c r="L33" s="25" t="n">
        <v>1318</v>
      </c>
      <c r="M33" s="25" t="n">
        <v>507</v>
      </c>
      <c r="N33" s="25" t="n">
        <v>332</v>
      </c>
      <c r="O33" s="25" t="n">
        <v>16945</v>
      </c>
    </row>
    <row r="34" customFormat="false" ht="15" hidden="false" customHeight="false" outlineLevel="0" collapsed="false">
      <c r="A34" s="0" t="n">
        <v>10</v>
      </c>
      <c r="B34" s="0" t="s">
        <v>256</v>
      </c>
      <c r="C34" s="0" t="n">
        <v>60</v>
      </c>
      <c r="D34" s="0" t="n">
        <v>64</v>
      </c>
      <c r="E34" s="0" t="n">
        <v>62</v>
      </c>
      <c r="G34" s="25" t="n">
        <v>33809</v>
      </c>
      <c r="H34" s="25" t="n">
        <v>41100</v>
      </c>
      <c r="I34" s="25" t="n">
        <v>45668</v>
      </c>
      <c r="J34" s="25" t="n">
        <v>50357</v>
      </c>
      <c r="K34" s="25" t="n">
        <v>55457</v>
      </c>
      <c r="L34" s="25" t="n">
        <v>62421</v>
      </c>
      <c r="M34" s="25" t="n">
        <v>66195</v>
      </c>
      <c r="N34" s="25" t="n">
        <v>70542</v>
      </c>
      <c r="O34" s="25" t="n">
        <v>46693</v>
      </c>
    </row>
    <row r="35" customFormat="false" ht="15" hidden="false" customHeight="false" outlineLevel="0" collapsed="false">
      <c r="A35" s="0" t="n">
        <v>11</v>
      </c>
      <c r="B35" s="0" t="s">
        <v>254</v>
      </c>
      <c r="C35" s="0" t="n">
        <v>65</v>
      </c>
      <c r="D35" s="0" t="n">
        <v>69</v>
      </c>
      <c r="E35" s="0" t="n">
        <v>67</v>
      </c>
      <c r="F35" s="0" t="s">
        <v>283</v>
      </c>
      <c r="G35" s="25" t="n">
        <v>1119</v>
      </c>
      <c r="H35" s="25" t="n">
        <v>1420</v>
      </c>
      <c r="I35" s="25" t="n">
        <v>981</v>
      </c>
      <c r="J35" s="25" t="n">
        <v>598</v>
      </c>
      <c r="K35" s="25" t="n">
        <v>433</v>
      </c>
      <c r="L35" s="25" t="n">
        <v>292</v>
      </c>
      <c r="M35" s="25" t="n">
        <v>112</v>
      </c>
      <c r="N35" s="25" t="n">
        <v>145</v>
      </c>
      <c r="O35" s="25" t="n">
        <v>5100</v>
      </c>
    </row>
    <row r="36" customFormat="false" ht="15" hidden="false" customHeight="false" outlineLevel="0" collapsed="false">
      <c r="A36" s="0" t="n">
        <v>11</v>
      </c>
      <c r="B36" s="0" t="s">
        <v>256</v>
      </c>
      <c r="C36" s="0" t="n">
        <v>65</v>
      </c>
      <c r="D36" s="0" t="n">
        <v>69</v>
      </c>
      <c r="E36" s="0" t="n">
        <v>67</v>
      </c>
      <c r="G36" s="25" t="n">
        <v>30538</v>
      </c>
      <c r="H36" s="25" t="n">
        <v>38794</v>
      </c>
      <c r="I36" s="25" t="n">
        <v>46012</v>
      </c>
      <c r="J36" s="25" t="n">
        <v>51098</v>
      </c>
      <c r="K36" s="25" t="n">
        <v>59309</v>
      </c>
      <c r="L36" s="25" t="n">
        <v>67311</v>
      </c>
      <c r="M36" s="25" t="n">
        <v>66313</v>
      </c>
      <c r="N36" s="25" t="n">
        <v>75315</v>
      </c>
      <c r="O36" s="25" t="n">
        <v>44831</v>
      </c>
    </row>
    <row r="37" customFormat="false" ht="15" hidden="false" customHeight="false" outlineLevel="0" collapsed="false">
      <c r="A37" s="0" t="n">
        <v>12</v>
      </c>
      <c r="B37" s="0" t="s">
        <v>254</v>
      </c>
      <c r="C37" s="0" t="n">
        <v>70</v>
      </c>
      <c r="D37" s="5" t="n">
        <v>80</v>
      </c>
      <c r="E37" s="5" t="n">
        <v>72</v>
      </c>
      <c r="F37" s="0" t="s">
        <v>326</v>
      </c>
      <c r="G37" s="25" t="n">
        <v>435</v>
      </c>
      <c r="H37" s="25" t="n">
        <v>604</v>
      </c>
      <c r="I37" s="25" t="n">
        <v>363</v>
      </c>
      <c r="J37" s="25" t="n">
        <v>196</v>
      </c>
      <c r="K37" s="25" t="n">
        <v>127</v>
      </c>
      <c r="L37" s="25" t="n">
        <v>84</v>
      </c>
      <c r="M37" s="25" t="n">
        <v>28</v>
      </c>
      <c r="N37" s="25" t="n">
        <v>56</v>
      </c>
      <c r="O37" s="25" t="n">
        <v>1893</v>
      </c>
    </row>
    <row r="38" customFormat="false" ht="15" hidden="false" customHeight="false" outlineLevel="0" collapsed="false">
      <c r="A38" s="23" t="n">
        <v>12</v>
      </c>
      <c r="B38" s="23" t="s">
        <v>256</v>
      </c>
      <c r="C38" s="23" t="n">
        <v>70</v>
      </c>
      <c r="D38" s="23" t="n">
        <v>80</v>
      </c>
      <c r="E38" s="23" t="n">
        <v>72</v>
      </c>
      <c r="F38" s="23"/>
      <c r="G38" s="26" t="n">
        <v>21530</v>
      </c>
      <c r="H38" s="26" t="n">
        <v>26557</v>
      </c>
      <c r="I38" s="26" t="n">
        <v>33866</v>
      </c>
      <c r="J38" s="26" t="n">
        <v>38802</v>
      </c>
      <c r="K38" s="26" t="n">
        <v>51921</v>
      </c>
      <c r="L38" s="26" t="n">
        <v>55266</v>
      </c>
      <c r="M38" s="26" t="n">
        <v>52583</v>
      </c>
      <c r="N38" s="26" t="n">
        <v>78162</v>
      </c>
      <c r="O38" s="26" t="n">
        <v>32958</v>
      </c>
    </row>
    <row r="39" customFormat="false" ht="15" hidden="false" customHeight="false" outlineLevel="0" collapsed="false">
      <c r="A39" s="0" t="n">
        <v>13</v>
      </c>
      <c r="B39" s="0" t="s">
        <v>254</v>
      </c>
      <c r="E39" s="0" t="s">
        <v>251</v>
      </c>
      <c r="F39" s="0" t="s">
        <v>266</v>
      </c>
      <c r="G39" s="25" t="n">
        <v>65310</v>
      </c>
      <c r="H39" s="25" t="n">
        <v>55646</v>
      </c>
      <c r="I39" s="25" t="n">
        <v>35302</v>
      </c>
      <c r="J39" s="25" t="n">
        <v>22521</v>
      </c>
      <c r="K39" s="25" t="n">
        <v>13496</v>
      </c>
      <c r="L39" s="25" t="n">
        <v>7651</v>
      </c>
      <c r="M39" s="25" t="n">
        <v>2013</v>
      </c>
      <c r="N39" s="25" t="n">
        <v>754</v>
      </c>
      <c r="O39" s="25" t="n">
        <v>202693</v>
      </c>
    </row>
    <row r="40" customFormat="false" ht="15" hidden="false" customHeight="false" outlineLevel="0" collapsed="false">
      <c r="A40" s="0" t="n">
        <v>13</v>
      </c>
      <c r="B40" s="0" t="s">
        <v>256</v>
      </c>
      <c r="E40" s="0" t="s">
        <v>251</v>
      </c>
      <c r="G40" s="25" t="n">
        <v>32853</v>
      </c>
      <c r="H40" s="25" t="n">
        <v>41164</v>
      </c>
      <c r="I40" s="25" t="n">
        <v>47065</v>
      </c>
      <c r="J40" s="25" t="n">
        <v>52697</v>
      </c>
      <c r="K40" s="25" t="n">
        <v>58511</v>
      </c>
      <c r="L40" s="25" t="n">
        <v>64347</v>
      </c>
      <c r="M40" s="25" t="n">
        <v>66516</v>
      </c>
      <c r="N40" s="25" t="n">
        <v>69487</v>
      </c>
      <c r="O40" s="25" t="n">
        <v>43182</v>
      </c>
    </row>
    <row r="54" customFormat="false" ht="15" hidden="false" customHeight="false" outlineLevel="0" collapsed="false">
      <c r="R54" s="27" t="n">
        <f aca="false">+O39*O40</f>
        <v>8752689126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Q37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5" activeCellId="0" sqref="A15"/>
    </sheetView>
  </sheetViews>
  <sheetFormatPr defaultRowHeight="15" zeroHeight="false" outlineLevelRow="0" outlineLevelCol="0"/>
  <cols>
    <col collapsed="false" customWidth="true" hidden="false" outlineLevel="0" max="1" min="1" style="0" width="10.71"/>
    <col collapsed="false" customWidth="true" hidden="false" outlineLevel="0" max="1025" min="2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327</v>
      </c>
      <c r="C2" s="0" t="s">
        <v>268</v>
      </c>
    </row>
    <row r="3" customFormat="false" ht="15" hidden="false" customHeight="false" outlineLevel="0" collapsed="false">
      <c r="A3" s="0" t="s">
        <v>149</v>
      </c>
      <c r="B3" s="0" t="s">
        <v>328</v>
      </c>
      <c r="C3" s="0" t="s">
        <v>271</v>
      </c>
    </row>
    <row r="4" customFormat="false" ht="15" hidden="false" customHeight="false" outlineLevel="0" collapsed="false">
      <c r="A4" s="0" t="s">
        <v>272</v>
      </c>
      <c r="B4" s="0" t="s">
        <v>273</v>
      </c>
      <c r="C4" s="0" t="s">
        <v>274</v>
      </c>
    </row>
    <row r="5" customFormat="false" ht="15" hidden="false" customHeight="false" outlineLevel="0" collapsed="false">
      <c r="F5" s="5" t="s">
        <v>229</v>
      </c>
      <c r="G5" s="5"/>
      <c r="H5" s="5"/>
      <c r="I5" s="5"/>
      <c r="J5" s="5"/>
    </row>
    <row r="6" customFormat="false" ht="15" hidden="false" customHeight="false" outlineLevel="0" collapsed="false">
      <c r="F6" s="15" t="s">
        <v>275</v>
      </c>
      <c r="G6" s="5"/>
      <c r="H6" s="5"/>
      <c r="I6" s="5"/>
      <c r="J6" s="5"/>
      <c r="K6" s="5"/>
      <c r="L6" s="5"/>
      <c r="M6" s="5"/>
      <c r="N6" s="5"/>
      <c r="O6" s="5"/>
      <c r="P6" s="5"/>
      <c r="Q6" s="5"/>
    </row>
    <row r="7" customFormat="false" ht="15" hidden="false" customHeight="false" outlineLevel="0" collapsed="false">
      <c r="F7" s="1" t="s">
        <v>276</v>
      </c>
    </row>
    <row r="8" customFormat="false" ht="15" hidden="false" customHeight="false" outlineLevel="0" collapsed="false">
      <c r="F8" s="0" t="s">
        <v>329</v>
      </c>
    </row>
    <row r="9" customFormat="false" ht="15" hidden="false" customHeight="false" outlineLevel="0" collapsed="false">
      <c r="F9" s="0" t="s">
        <v>277</v>
      </c>
    </row>
    <row r="10" customFormat="false" ht="15" hidden="false" customHeight="false" outlineLevel="0" collapsed="false">
      <c r="F10" s="0" t="s">
        <v>278</v>
      </c>
    </row>
    <row r="11" customFormat="false" ht="15" hidden="false" customHeight="false" outlineLevel="0" collapsed="false">
      <c r="F11" s="0" t="s">
        <v>279</v>
      </c>
    </row>
    <row r="12" customFormat="false" ht="15" hidden="false" customHeight="false" outlineLevel="0" collapsed="false">
      <c r="F12" s="0" t="s">
        <v>323</v>
      </c>
    </row>
    <row r="13" customFormat="false" ht="15" hidden="false" customHeight="false" outlineLevel="0" collapsed="false">
      <c r="A13" s="0" t="s">
        <v>245</v>
      </c>
      <c r="B13" s="0" t="s">
        <v>246</v>
      </c>
      <c r="C13" s="0" t="s">
        <v>247</v>
      </c>
      <c r="D13" s="0" t="s">
        <v>248</v>
      </c>
      <c r="E13" s="0" t="s">
        <v>249</v>
      </c>
      <c r="F13" s="0" t="s">
        <v>250</v>
      </c>
      <c r="G13" s="0" t="n">
        <v>2</v>
      </c>
      <c r="H13" s="0" t="n">
        <v>7</v>
      </c>
      <c r="I13" s="0" t="n">
        <v>12</v>
      </c>
      <c r="J13" s="0" t="n">
        <v>17</v>
      </c>
      <c r="K13" s="0" t="n">
        <v>22</v>
      </c>
      <c r="L13" s="0" t="n">
        <v>27</v>
      </c>
      <c r="M13" s="0" t="n">
        <v>32</v>
      </c>
      <c r="N13" s="0" t="n">
        <v>37</v>
      </c>
      <c r="O13" s="0" t="n">
        <v>42</v>
      </c>
      <c r="P13" s="0" t="n">
        <v>46</v>
      </c>
      <c r="Q13" s="0" t="s">
        <v>251</v>
      </c>
    </row>
    <row r="14" customFormat="false" ht="15" hidden="false" customHeight="false" outlineLevel="0" collapsed="false">
      <c r="A14" s="0" t="n">
        <v>1</v>
      </c>
      <c r="B14" s="0" t="s">
        <v>280</v>
      </c>
      <c r="C14" s="5" t="n">
        <v>50</v>
      </c>
      <c r="D14" s="0" t="n">
        <v>54</v>
      </c>
      <c r="E14" s="5" t="n">
        <v>54</v>
      </c>
      <c r="F14" s="0" t="s">
        <v>281</v>
      </c>
      <c r="G14" s="0" t="n">
        <v>20</v>
      </c>
      <c r="H14" s="0" t="n">
        <v>238</v>
      </c>
      <c r="I14" s="0" t="n">
        <v>373</v>
      </c>
      <c r="J14" s="0" t="n">
        <v>301</v>
      </c>
      <c r="K14" s="0" t="n">
        <v>268</v>
      </c>
      <c r="L14" s="0" t="n">
        <v>786</v>
      </c>
      <c r="M14" s="0" t="n">
        <v>859</v>
      </c>
      <c r="N14" s="0" t="n">
        <v>20</v>
      </c>
      <c r="O14" s="0" t="n">
        <v>7</v>
      </c>
      <c r="P14" s="0" t="n">
        <v>0</v>
      </c>
      <c r="Q14" s="0" t="n">
        <v>2872</v>
      </c>
    </row>
    <row r="15" customFormat="false" ht="15" hidden="false" customHeight="false" outlineLevel="0" collapsed="false">
      <c r="A15" s="0" t="n">
        <v>1</v>
      </c>
      <c r="B15" s="0" t="s">
        <v>282</v>
      </c>
      <c r="C15" s="5" t="n">
        <v>50</v>
      </c>
      <c r="D15" s="0" t="n">
        <v>54</v>
      </c>
      <c r="E15" s="5" t="n">
        <v>54</v>
      </c>
      <c r="G15" s="0" t="n">
        <v>111</v>
      </c>
      <c r="H15" s="0" t="n">
        <v>216</v>
      </c>
      <c r="I15" s="0" t="n">
        <v>435</v>
      </c>
      <c r="J15" s="0" t="n">
        <v>608</v>
      </c>
      <c r="K15" s="0" t="n">
        <v>1061</v>
      </c>
      <c r="L15" s="0" t="n">
        <v>2594</v>
      </c>
      <c r="M15" s="0" t="n">
        <v>3417</v>
      </c>
      <c r="N15" s="0" t="n">
        <v>1978</v>
      </c>
      <c r="O15" s="0" t="n">
        <v>1739</v>
      </c>
      <c r="P15" s="0" t="n">
        <v>0</v>
      </c>
      <c r="Q15" s="0" t="n">
        <v>1988</v>
      </c>
    </row>
    <row r="16" customFormat="false" ht="15" hidden="false" customHeight="false" outlineLevel="0" collapsed="false">
      <c r="A16" s="0" t="n">
        <v>2</v>
      </c>
      <c r="B16" s="0" t="s">
        <v>280</v>
      </c>
      <c r="C16" s="0" t="n">
        <f aca="false">+C14+5</f>
        <v>55</v>
      </c>
      <c r="D16" s="0" t="n">
        <f aca="false">+D14+5</f>
        <v>59</v>
      </c>
      <c r="E16" s="0" t="n">
        <v>57</v>
      </c>
      <c r="F16" s="0" t="s">
        <v>263</v>
      </c>
      <c r="G16" s="0" t="n">
        <v>13</v>
      </c>
      <c r="H16" s="0" t="n">
        <v>819</v>
      </c>
      <c r="I16" s="0" t="n">
        <v>1077</v>
      </c>
      <c r="J16" s="0" t="n">
        <v>763</v>
      </c>
      <c r="K16" s="0" t="n">
        <v>1636</v>
      </c>
      <c r="L16" s="0" t="n">
        <v>2843</v>
      </c>
      <c r="M16" s="0" t="n">
        <v>3175</v>
      </c>
      <c r="N16" s="0" t="n">
        <v>149</v>
      </c>
      <c r="O16" s="0" t="n">
        <v>5</v>
      </c>
      <c r="P16" s="0" t="n">
        <v>0</v>
      </c>
      <c r="Q16" s="0" t="n">
        <v>10480</v>
      </c>
    </row>
    <row r="17" customFormat="false" ht="15" hidden="false" customHeight="false" outlineLevel="0" collapsed="false">
      <c r="A17" s="0" t="n">
        <v>2</v>
      </c>
      <c r="B17" s="0" t="s">
        <v>282</v>
      </c>
      <c r="C17" s="0" t="n">
        <f aca="false">+C15+5</f>
        <v>55</v>
      </c>
      <c r="D17" s="0" t="n">
        <f aca="false">+D15+5</f>
        <v>59</v>
      </c>
      <c r="E17" s="0" t="n">
        <v>57</v>
      </c>
      <c r="G17" s="0" t="n">
        <v>149</v>
      </c>
      <c r="H17" s="0" t="n">
        <v>268</v>
      </c>
      <c r="I17" s="0" t="n">
        <v>567</v>
      </c>
      <c r="J17" s="0" t="n">
        <v>828</v>
      </c>
      <c r="K17" s="0" t="n">
        <v>1715</v>
      </c>
      <c r="L17" s="0" t="n">
        <v>2654</v>
      </c>
      <c r="M17" s="0" t="n">
        <v>3629</v>
      </c>
      <c r="N17" s="0" t="n">
        <v>3969</v>
      </c>
      <c r="O17" s="0" t="n">
        <v>4523</v>
      </c>
      <c r="P17" s="0" t="n">
        <v>0</v>
      </c>
      <c r="Q17" s="0" t="n">
        <v>2285</v>
      </c>
    </row>
    <row r="18" customFormat="false" ht="15" hidden="false" customHeight="false" outlineLevel="0" collapsed="false">
      <c r="A18" s="0" t="n">
        <v>3</v>
      </c>
      <c r="B18" s="0" t="s">
        <v>280</v>
      </c>
      <c r="C18" s="0" t="n">
        <f aca="false">+C16+5</f>
        <v>60</v>
      </c>
      <c r="D18" s="0" t="n">
        <f aca="false">+D16+5</f>
        <v>64</v>
      </c>
      <c r="E18" s="0" t="n">
        <v>62</v>
      </c>
      <c r="F18" s="0" t="s">
        <v>264</v>
      </c>
      <c r="G18" s="0" t="n">
        <v>17</v>
      </c>
      <c r="H18" s="0" t="n">
        <v>2534</v>
      </c>
      <c r="I18" s="0" t="n">
        <v>3295</v>
      </c>
      <c r="J18" s="0" t="n">
        <v>2745</v>
      </c>
      <c r="K18" s="0" t="n">
        <v>4735</v>
      </c>
      <c r="L18" s="0" t="n">
        <v>4551</v>
      </c>
      <c r="M18" s="0" t="n">
        <v>5153</v>
      </c>
      <c r="N18" s="0" t="n">
        <v>653</v>
      </c>
      <c r="O18" s="0" t="n">
        <v>54</v>
      </c>
      <c r="P18" s="0" t="n">
        <v>3</v>
      </c>
      <c r="Q18" s="0" t="n">
        <v>23740</v>
      </c>
    </row>
    <row r="19" customFormat="false" ht="15" hidden="false" customHeight="false" outlineLevel="0" collapsed="false">
      <c r="A19" s="0" t="n">
        <v>3</v>
      </c>
      <c r="B19" s="0" t="s">
        <v>282</v>
      </c>
      <c r="C19" s="0" t="n">
        <f aca="false">+C17+5</f>
        <v>60</v>
      </c>
      <c r="D19" s="0" t="n">
        <f aca="false">+D17+5</f>
        <v>64</v>
      </c>
      <c r="E19" s="0" t="n">
        <v>62</v>
      </c>
      <c r="G19" s="0" t="n">
        <v>347</v>
      </c>
      <c r="H19" s="0" t="n">
        <v>330</v>
      </c>
      <c r="I19" s="0" t="n">
        <v>712</v>
      </c>
      <c r="J19" s="0" t="n">
        <v>1100</v>
      </c>
      <c r="K19" s="0" t="n">
        <v>1736</v>
      </c>
      <c r="L19" s="0" t="n">
        <v>2509</v>
      </c>
      <c r="M19" s="0" t="n">
        <v>3542</v>
      </c>
      <c r="N19" s="0" t="n">
        <v>4395</v>
      </c>
      <c r="O19" s="0" t="n">
        <v>5456</v>
      </c>
      <c r="P19" s="0" t="n">
        <v>5761</v>
      </c>
      <c r="Q19" s="0" t="n">
        <v>1992</v>
      </c>
    </row>
    <row r="20" customFormat="false" ht="15" hidden="false" customHeight="false" outlineLevel="0" collapsed="false">
      <c r="A20" s="0" t="n">
        <v>4</v>
      </c>
      <c r="B20" s="0" t="s">
        <v>280</v>
      </c>
      <c r="C20" s="0" t="n">
        <f aca="false">+C18+5</f>
        <v>65</v>
      </c>
      <c r="D20" s="0" t="n">
        <f aca="false">+D18+5</f>
        <v>69</v>
      </c>
      <c r="E20" s="0" t="n">
        <v>67</v>
      </c>
      <c r="F20" s="0" t="s">
        <v>283</v>
      </c>
      <c r="G20" s="0" t="n">
        <v>2014</v>
      </c>
      <c r="H20" s="0" t="n">
        <v>4644</v>
      </c>
      <c r="I20" s="0" t="n">
        <v>5011</v>
      </c>
      <c r="J20" s="0" t="n">
        <v>4075</v>
      </c>
      <c r="K20" s="0" t="n">
        <v>5098</v>
      </c>
      <c r="L20" s="0" t="n">
        <v>4641</v>
      </c>
      <c r="M20" s="0" t="n">
        <v>3932</v>
      </c>
      <c r="N20" s="0" t="n">
        <v>1005</v>
      </c>
      <c r="O20" s="0" t="n">
        <v>150</v>
      </c>
      <c r="P20" s="0" t="n">
        <v>11</v>
      </c>
      <c r="Q20" s="0" t="n">
        <v>30581</v>
      </c>
    </row>
    <row r="21" customFormat="false" ht="15" hidden="false" customHeight="false" outlineLevel="0" collapsed="false">
      <c r="A21" s="0" t="n">
        <v>4</v>
      </c>
      <c r="B21" s="0" t="s">
        <v>282</v>
      </c>
      <c r="C21" s="0" t="n">
        <f aca="false">+C19+5</f>
        <v>65</v>
      </c>
      <c r="D21" s="0" t="n">
        <f aca="false">+D19+5</f>
        <v>69</v>
      </c>
      <c r="E21" s="0" t="n">
        <v>67</v>
      </c>
      <c r="G21" s="0" t="n">
        <v>136</v>
      </c>
      <c r="H21" s="0" t="n">
        <v>358</v>
      </c>
      <c r="I21" s="0" t="n">
        <v>732</v>
      </c>
      <c r="J21" s="0" t="n">
        <v>1125</v>
      </c>
      <c r="K21" s="0" t="n">
        <v>1693</v>
      </c>
      <c r="L21" s="0" t="n">
        <v>2466</v>
      </c>
      <c r="M21" s="0" t="n">
        <v>3361</v>
      </c>
      <c r="N21" s="0" t="n">
        <v>4202</v>
      </c>
      <c r="O21" s="0" t="n">
        <v>4776</v>
      </c>
      <c r="P21" s="0" t="n">
        <v>4940</v>
      </c>
      <c r="Q21" s="0" t="n">
        <v>1585</v>
      </c>
    </row>
    <row r="22" customFormat="false" ht="15" hidden="false" customHeight="false" outlineLevel="0" collapsed="false">
      <c r="A22" s="0" t="n">
        <v>5</v>
      </c>
      <c r="B22" s="0" t="s">
        <v>280</v>
      </c>
      <c r="C22" s="0" t="n">
        <f aca="false">+C20+5</f>
        <v>70</v>
      </c>
      <c r="D22" s="0" t="n">
        <f aca="false">+D20+5</f>
        <v>74</v>
      </c>
      <c r="E22" s="0" t="n">
        <v>72</v>
      </c>
      <c r="F22" s="0" t="s">
        <v>284</v>
      </c>
      <c r="G22" s="0" t="n">
        <v>1635</v>
      </c>
      <c r="H22" s="0" t="n">
        <v>3518</v>
      </c>
      <c r="I22" s="0" t="n">
        <v>4021</v>
      </c>
      <c r="J22" s="0" t="n">
        <v>3266</v>
      </c>
      <c r="K22" s="0" t="n">
        <v>3690</v>
      </c>
      <c r="L22" s="0" t="n">
        <v>2827</v>
      </c>
      <c r="M22" s="0" t="n">
        <v>1939</v>
      </c>
      <c r="N22" s="0" t="n">
        <v>648</v>
      </c>
      <c r="O22" s="0" t="n">
        <v>154</v>
      </c>
      <c r="P22" s="0" t="n">
        <v>17</v>
      </c>
      <c r="Q22" s="0" t="n">
        <v>21715</v>
      </c>
    </row>
    <row r="23" customFormat="false" ht="15" hidden="false" customHeight="false" outlineLevel="0" collapsed="false">
      <c r="A23" s="0" t="n">
        <v>5</v>
      </c>
      <c r="B23" s="0" t="s">
        <v>282</v>
      </c>
      <c r="C23" s="0" t="n">
        <f aca="false">+C21+5</f>
        <v>70</v>
      </c>
      <c r="D23" s="0" t="n">
        <f aca="false">+D21+5</f>
        <v>74</v>
      </c>
      <c r="E23" s="0" t="n">
        <v>72</v>
      </c>
      <c r="G23" s="0" t="n">
        <v>113</v>
      </c>
      <c r="H23" s="0" t="n">
        <v>339</v>
      </c>
      <c r="I23" s="0" t="n">
        <v>702</v>
      </c>
      <c r="J23" s="0" t="n">
        <v>1096</v>
      </c>
      <c r="K23" s="0" t="n">
        <v>1660</v>
      </c>
      <c r="L23" s="0" t="n">
        <v>2343</v>
      </c>
      <c r="M23" s="0" t="n">
        <v>3188</v>
      </c>
      <c r="N23" s="0" t="n">
        <v>3930</v>
      </c>
      <c r="O23" s="0" t="n">
        <v>4693</v>
      </c>
      <c r="P23" s="0" t="n">
        <v>5303</v>
      </c>
      <c r="Q23" s="0" t="n">
        <v>1385</v>
      </c>
    </row>
    <row r="24" customFormat="false" ht="15" hidden="false" customHeight="false" outlineLevel="0" collapsed="false">
      <c r="A24" s="0" t="n">
        <v>6</v>
      </c>
      <c r="B24" s="0" t="s">
        <v>280</v>
      </c>
      <c r="C24" s="0" t="n">
        <f aca="false">+C22+5</f>
        <v>75</v>
      </c>
      <c r="D24" s="0" t="n">
        <f aca="false">+D22+5</f>
        <v>79</v>
      </c>
      <c r="E24" s="0" t="n">
        <v>77</v>
      </c>
      <c r="F24" s="0" t="s">
        <v>285</v>
      </c>
      <c r="G24" s="0" t="n">
        <v>915</v>
      </c>
      <c r="H24" s="0" t="n">
        <v>2333</v>
      </c>
      <c r="I24" s="0" t="n">
        <v>2849</v>
      </c>
      <c r="J24" s="0" t="n">
        <v>2315</v>
      </c>
      <c r="K24" s="0" t="n">
        <v>2281</v>
      </c>
      <c r="L24" s="0" t="n">
        <v>1759</v>
      </c>
      <c r="M24" s="0" t="n">
        <v>1150</v>
      </c>
      <c r="N24" s="0" t="n">
        <v>287</v>
      </c>
      <c r="O24" s="0" t="n">
        <v>76</v>
      </c>
      <c r="P24" s="0" t="n">
        <v>14</v>
      </c>
      <c r="Q24" s="0" t="n">
        <v>13979</v>
      </c>
    </row>
    <row r="25" customFormat="false" ht="15" hidden="false" customHeight="false" outlineLevel="0" collapsed="false">
      <c r="A25" s="0" t="n">
        <v>6</v>
      </c>
      <c r="B25" s="0" t="s">
        <v>282</v>
      </c>
      <c r="C25" s="0" t="n">
        <f aca="false">+C23+5</f>
        <v>75</v>
      </c>
      <c r="D25" s="0" t="n">
        <f aca="false">+D23+5</f>
        <v>79</v>
      </c>
      <c r="E25" s="0" t="n">
        <v>77</v>
      </c>
      <c r="G25" s="0" t="n">
        <v>110</v>
      </c>
      <c r="H25" s="0" t="n">
        <v>343</v>
      </c>
      <c r="I25" s="0" t="n">
        <v>735</v>
      </c>
      <c r="J25" s="0" t="n">
        <v>1153</v>
      </c>
      <c r="K25" s="0" t="n">
        <v>1721</v>
      </c>
      <c r="L25" s="0" t="n">
        <v>2404</v>
      </c>
      <c r="M25" s="0" t="n">
        <v>3115</v>
      </c>
      <c r="N25" s="0" t="n">
        <v>3840</v>
      </c>
      <c r="O25" s="0" t="n">
        <v>4921</v>
      </c>
      <c r="P25" s="0" t="n">
        <v>4902</v>
      </c>
      <c r="Q25" s="0" t="n">
        <v>1355</v>
      </c>
    </row>
    <row r="26" customFormat="false" ht="15" hidden="false" customHeight="false" outlineLevel="0" collapsed="false">
      <c r="A26" s="0" t="n">
        <v>7</v>
      </c>
      <c r="B26" s="0" t="s">
        <v>280</v>
      </c>
      <c r="C26" s="0" t="n">
        <f aca="false">+C24+5</f>
        <v>80</v>
      </c>
      <c r="D26" s="0" t="n">
        <f aca="false">+D24+5</f>
        <v>84</v>
      </c>
      <c r="E26" s="0" t="n">
        <v>82</v>
      </c>
      <c r="F26" s="0" t="s">
        <v>286</v>
      </c>
      <c r="G26" s="0" t="n">
        <v>517</v>
      </c>
      <c r="H26" s="0" t="n">
        <v>1694</v>
      </c>
      <c r="I26" s="0" t="n">
        <v>1974</v>
      </c>
      <c r="J26" s="0" t="n">
        <v>1632</v>
      </c>
      <c r="K26" s="0" t="n">
        <v>1482</v>
      </c>
      <c r="L26" s="0" t="n">
        <v>1209</v>
      </c>
      <c r="M26" s="0" t="n">
        <v>761</v>
      </c>
      <c r="N26" s="0" t="n">
        <v>170</v>
      </c>
      <c r="O26" s="0" t="n">
        <v>28</v>
      </c>
      <c r="P26" s="0" t="n">
        <v>9</v>
      </c>
      <c r="Q26" s="0" t="n">
        <v>9476</v>
      </c>
    </row>
    <row r="27" customFormat="false" ht="15" hidden="false" customHeight="false" outlineLevel="0" collapsed="false">
      <c r="A27" s="0" t="n">
        <v>7</v>
      </c>
      <c r="B27" s="0" t="s">
        <v>282</v>
      </c>
      <c r="C27" s="0" t="n">
        <f aca="false">+C25+5</f>
        <v>80</v>
      </c>
      <c r="D27" s="0" t="n">
        <f aca="false">+D25+5</f>
        <v>84</v>
      </c>
      <c r="E27" s="0" t="n">
        <v>82</v>
      </c>
      <c r="G27" s="0" t="n">
        <v>126</v>
      </c>
      <c r="H27" s="0" t="n">
        <v>359</v>
      </c>
      <c r="I27" s="0" t="n">
        <v>778</v>
      </c>
      <c r="J27" s="0" t="n">
        <v>1204</v>
      </c>
      <c r="K27" s="0" t="n">
        <v>1746</v>
      </c>
      <c r="L27" s="0" t="n">
        <v>2430</v>
      </c>
      <c r="M27" s="0" t="n">
        <v>3019</v>
      </c>
      <c r="N27" s="0" t="n">
        <v>3585</v>
      </c>
      <c r="O27" s="0" t="n">
        <v>4795</v>
      </c>
      <c r="P27" s="0" t="n">
        <v>4925</v>
      </c>
      <c r="Q27" s="0" t="n">
        <v>1349</v>
      </c>
    </row>
    <row r="28" customFormat="false" ht="15" hidden="false" customHeight="false" outlineLevel="0" collapsed="false">
      <c r="A28" s="0" t="n">
        <v>8</v>
      </c>
      <c r="B28" s="0" t="s">
        <v>280</v>
      </c>
      <c r="C28" s="0" t="n">
        <f aca="false">+C26+5</f>
        <v>85</v>
      </c>
      <c r="D28" s="0" t="n">
        <f aca="false">+D26+5</f>
        <v>89</v>
      </c>
      <c r="E28" s="0" t="n">
        <v>87</v>
      </c>
      <c r="F28" s="0" t="s">
        <v>287</v>
      </c>
      <c r="G28" s="0" t="n">
        <v>214</v>
      </c>
      <c r="H28" s="0" t="n">
        <v>965</v>
      </c>
      <c r="I28" s="0" t="n">
        <v>1201</v>
      </c>
      <c r="J28" s="0" t="n">
        <v>960</v>
      </c>
      <c r="K28" s="0" t="n">
        <v>870</v>
      </c>
      <c r="L28" s="0" t="n">
        <v>645</v>
      </c>
      <c r="M28" s="0" t="n">
        <v>341</v>
      </c>
      <c r="N28" s="0" t="n">
        <v>119</v>
      </c>
      <c r="O28" s="0" t="n">
        <v>11</v>
      </c>
      <c r="P28" s="0" t="n">
        <v>4</v>
      </c>
      <c r="Q28" s="0" t="n">
        <v>5330</v>
      </c>
    </row>
    <row r="29" customFormat="false" ht="15" hidden="false" customHeight="false" outlineLevel="0" collapsed="false">
      <c r="A29" s="0" t="n">
        <v>8</v>
      </c>
      <c r="B29" s="0" t="s">
        <v>282</v>
      </c>
      <c r="C29" s="0" t="n">
        <f aca="false">+C27+5</f>
        <v>85</v>
      </c>
      <c r="D29" s="0" t="n">
        <f aca="false">+D27+5</f>
        <v>89</v>
      </c>
      <c r="E29" s="0" t="n">
        <v>87</v>
      </c>
      <c r="G29" s="0" t="n">
        <v>148</v>
      </c>
      <c r="H29" s="0" t="n">
        <v>375</v>
      </c>
      <c r="I29" s="0" t="n">
        <v>811</v>
      </c>
      <c r="J29" s="0" t="n">
        <v>1234</v>
      </c>
      <c r="K29" s="0" t="n">
        <v>1684</v>
      </c>
      <c r="L29" s="0" t="n">
        <v>2225</v>
      </c>
      <c r="M29" s="0" t="n">
        <v>2789</v>
      </c>
      <c r="N29" s="0" t="n">
        <v>3307</v>
      </c>
      <c r="O29" s="0" t="n">
        <v>5816</v>
      </c>
      <c r="P29" s="0" t="n">
        <v>7204</v>
      </c>
      <c r="Q29" s="0" t="n">
        <v>1293</v>
      </c>
    </row>
    <row r="30" customFormat="false" ht="15" hidden="false" customHeight="false" outlineLevel="0" collapsed="false">
      <c r="A30" s="0" t="n">
        <v>9</v>
      </c>
      <c r="B30" s="0" t="s">
        <v>280</v>
      </c>
      <c r="C30" s="0" t="n">
        <f aca="false">+C28+5</f>
        <v>90</v>
      </c>
      <c r="D30" s="0" t="n">
        <f aca="false">+D28+5</f>
        <v>94</v>
      </c>
      <c r="E30" s="0" t="n">
        <v>92</v>
      </c>
      <c r="F30" s="0" t="s">
        <v>288</v>
      </c>
      <c r="G30" s="0" t="n">
        <v>62</v>
      </c>
      <c r="H30" s="0" t="n">
        <v>403</v>
      </c>
      <c r="I30" s="0" t="n">
        <v>486</v>
      </c>
      <c r="J30" s="0" t="n">
        <v>474</v>
      </c>
      <c r="K30" s="0" t="n">
        <v>394</v>
      </c>
      <c r="L30" s="0" t="n">
        <v>214</v>
      </c>
      <c r="M30" s="0" t="n">
        <v>112</v>
      </c>
      <c r="N30" s="0" t="n">
        <v>56</v>
      </c>
      <c r="O30" s="0" t="n">
        <v>8</v>
      </c>
      <c r="P30" s="0" t="n">
        <v>2</v>
      </c>
      <c r="Q30" s="0" t="n">
        <v>2211</v>
      </c>
    </row>
    <row r="31" customFormat="false" ht="15" hidden="false" customHeight="false" outlineLevel="0" collapsed="false">
      <c r="A31" s="0" t="n">
        <v>9</v>
      </c>
      <c r="B31" s="0" t="s">
        <v>282</v>
      </c>
      <c r="C31" s="0" t="n">
        <f aca="false">+C29+5</f>
        <v>90</v>
      </c>
      <c r="D31" s="0" t="n">
        <f aca="false">+D29+5</f>
        <v>94</v>
      </c>
      <c r="E31" s="0" t="n">
        <v>92</v>
      </c>
      <c r="G31" s="0" t="n">
        <v>150</v>
      </c>
      <c r="H31" s="0" t="n">
        <v>389</v>
      </c>
      <c r="I31" s="0" t="n">
        <v>817</v>
      </c>
      <c r="J31" s="0" t="n">
        <v>1212</v>
      </c>
      <c r="K31" s="0" t="n">
        <v>1569</v>
      </c>
      <c r="L31" s="0" t="n">
        <v>1974</v>
      </c>
      <c r="M31" s="0" t="n">
        <v>2570</v>
      </c>
      <c r="N31" s="0" t="n">
        <v>2650</v>
      </c>
      <c r="O31" s="0" t="n">
        <v>4423</v>
      </c>
      <c r="P31" s="0" t="n">
        <v>4361</v>
      </c>
      <c r="Q31" s="0" t="n">
        <v>1202</v>
      </c>
    </row>
    <row r="32" customFormat="false" ht="15" hidden="false" customHeight="false" outlineLevel="0" collapsed="false">
      <c r="A32" s="0" t="n">
        <v>10</v>
      </c>
      <c r="B32" s="0" t="s">
        <v>280</v>
      </c>
      <c r="C32" s="0" t="n">
        <f aca="false">+C30+5</f>
        <v>95</v>
      </c>
      <c r="D32" s="5" t="n">
        <f aca="false">+D30+5</f>
        <v>99</v>
      </c>
      <c r="E32" s="5" t="n">
        <v>96</v>
      </c>
      <c r="F32" s="0" t="s">
        <v>289</v>
      </c>
      <c r="G32" s="0" t="n">
        <v>15</v>
      </c>
      <c r="H32" s="0" t="n">
        <v>75</v>
      </c>
      <c r="I32" s="0" t="n">
        <v>119</v>
      </c>
      <c r="J32" s="0" t="n">
        <v>106</v>
      </c>
      <c r="K32" s="0" t="n">
        <v>86</v>
      </c>
      <c r="L32" s="0" t="n">
        <v>47</v>
      </c>
      <c r="M32" s="0" t="n">
        <v>26</v>
      </c>
      <c r="N32" s="0" t="n">
        <v>14</v>
      </c>
      <c r="O32" s="0" t="n">
        <v>2</v>
      </c>
      <c r="P32" s="0" t="n">
        <v>1</v>
      </c>
      <c r="Q32" s="0" t="n">
        <v>491</v>
      </c>
    </row>
    <row r="33" customFormat="false" ht="15" hidden="false" customHeight="false" outlineLevel="0" collapsed="false">
      <c r="A33" s="0" t="n">
        <v>10</v>
      </c>
      <c r="B33" s="0" t="s">
        <v>282</v>
      </c>
      <c r="C33" s="0" t="n">
        <f aca="false">+C31+5</f>
        <v>95</v>
      </c>
      <c r="D33" s="5" t="n">
        <f aca="false">+D31+5</f>
        <v>99</v>
      </c>
      <c r="E33" s="5" t="n">
        <v>96</v>
      </c>
      <c r="G33" s="0" t="n">
        <v>175</v>
      </c>
      <c r="H33" s="0" t="n">
        <v>415</v>
      </c>
      <c r="I33" s="0" t="n">
        <v>848</v>
      </c>
      <c r="J33" s="0" t="n">
        <v>1127</v>
      </c>
      <c r="K33" s="0" t="n">
        <v>1436</v>
      </c>
      <c r="L33" s="0" t="n">
        <v>1713</v>
      </c>
      <c r="M33" s="0" t="n">
        <v>1972</v>
      </c>
      <c r="N33" s="0" t="n">
        <v>2145</v>
      </c>
      <c r="O33" s="0" t="n">
        <v>2206</v>
      </c>
      <c r="P33" s="0" t="n">
        <v>6675</v>
      </c>
      <c r="Q33" s="0" t="n">
        <v>1121</v>
      </c>
    </row>
    <row r="34" customFormat="false" ht="15" hidden="false" customHeight="false" outlineLevel="0" collapsed="false">
      <c r="A34" s="0" t="n">
        <v>11</v>
      </c>
      <c r="B34" s="0" t="s">
        <v>280</v>
      </c>
      <c r="E34" s="0" t="s">
        <v>251</v>
      </c>
      <c r="F34" s="0" t="s">
        <v>266</v>
      </c>
      <c r="G34" s="0" t="n">
        <v>5422</v>
      </c>
      <c r="H34" s="0" t="n">
        <v>17223</v>
      </c>
      <c r="I34" s="0" t="n">
        <v>20406</v>
      </c>
      <c r="J34" s="0" t="n">
        <v>16637</v>
      </c>
      <c r="K34" s="0" t="n">
        <v>20540</v>
      </c>
      <c r="L34" s="0" t="n">
        <v>19522</v>
      </c>
      <c r="M34" s="0" t="n">
        <v>17448</v>
      </c>
      <c r="N34" s="0" t="n">
        <v>3121</v>
      </c>
      <c r="O34" s="0" t="n">
        <v>495</v>
      </c>
      <c r="P34" s="0" t="n">
        <v>61</v>
      </c>
      <c r="Q34" s="28" t="n">
        <v>120875</v>
      </c>
    </row>
    <row r="35" customFormat="false" ht="15" hidden="false" customHeight="false" outlineLevel="0" collapsed="false">
      <c r="A35" s="0" t="n">
        <v>11</v>
      </c>
      <c r="B35" s="0" t="s">
        <v>282</v>
      </c>
      <c r="E35" s="0" t="s">
        <v>251</v>
      </c>
      <c r="G35" s="0" t="n">
        <v>125</v>
      </c>
      <c r="H35" s="0" t="n">
        <v>344</v>
      </c>
      <c r="I35" s="0" t="n">
        <v>721</v>
      </c>
      <c r="J35" s="0" t="n">
        <v>1113</v>
      </c>
      <c r="K35" s="0" t="n">
        <v>1694</v>
      </c>
      <c r="L35" s="0" t="n">
        <v>2468</v>
      </c>
      <c r="M35" s="0" t="n">
        <v>3397</v>
      </c>
      <c r="N35" s="0" t="n">
        <v>4022</v>
      </c>
      <c r="O35" s="0" t="n">
        <v>4809</v>
      </c>
      <c r="P35" s="0" t="n">
        <v>5229</v>
      </c>
      <c r="Q35" s="0" t="n">
        <v>1632</v>
      </c>
    </row>
    <row r="37" customFormat="false" ht="15" hidden="false" customHeight="false" outlineLevel="0" collapsed="false">
      <c r="F37" s="0" t="s">
        <v>330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2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K1" s="0" t="s">
        <v>331</v>
      </c>
      <c r="P1" s="0" t="s">
        <v>332</v>
      </c>
    </row>
    <row r="2" customFormat="false" ht="15" hidden="false" customHeight="false" outlineLevel="0" collapsed="false">
      <c r="A2" s="0" t="s">
        <v>146</v>
      </c>
    </row>
    <row r="3" customFormat="false" ht="15" hidden="false" customHeight="false" outlineLevel="0" collapsed="false">
      <c r="A3" s="0" t="s">
        <v>149</v>
      </c>
    </row>
    <row r="22" customFormat="false" ht="15" hidden="false" customHeight="false" outlineLevel="0" collapsed="false">
      <c r="A22" s="0" t="s">
        <v>333</v>
      </c>
      <c r="B22" s="0" t="s">
        <v>154</v>
      </c>
    </row>
    <row r="23" customFormat="false" ht="15" hidden="false" customHeight="false" outlineLevel="0" collapsed="false">
      <c r="A23" s="0" t="s">
        <v>173</v>
      </c>
      <c r="B23" s="18" t="s">
        <v>334</v>
      </c>
      <c r="C23" s="19" t="s">
        <v>335</v>
      </c>
      <c r="D23" s="0" t="n">
        <v>25</v>
      </c>
      <c r="E23" s="0" t="s">
        <v>336</v>
      </c>
    </row>
    <row r="24" customFormat="false" ht="15" hidden="false" customHeight="false" outlineLevel="0" collapsed="false">
      <c r="A24" s="18" t="n">
        <v>50</v>
      </c>
      <c r="B24" s="20" t="n">
        <v>0</v>
      </c>
      <c r="C24" s="20" t="n">
        <v>4</v>
      </c>
      <c r="D24" s="20" t="n">
        <v>8.33</v>
      </c>
      <c r="E24" s="20" t="n">
        <v>14</v>
      </c>
    </row>
    <row r="25" customFormat="false" ht="15" hidden="false" customHeight="false" outlineLevel="0" collapsed="false">
      <c r="A25" s="18" t="n">
        <v>55</v>
      </c>
      <c r="B25" s="20" t="n">
        <v>0</v>
      </c>
      <c r="C25" s="20" t="n">
        <v>4</v>
      </c>
      <c r="D25" s="20" t="n">
        <v>10.89</v>
      </c>
      <c r="E25" s="20" t="n">
        <v>33</v>
      </c>
    </row>
    <row r="26" customFormat="false" ht="15" hidden="false" customHeight="false" outlineLevel="0" collapsed="false">
      <c r="A26" s="18" t="n">
        <v>60</v>
      </c>
      <c r="B26" s="20" t="n">
        <v>0</v>
      </c>
      <c r="C26" s="20" t="n">
        <v>9</v>
      </c>
      <c r="D26" s="20" t="n">
        <v>30</v>
      </c>
      <c r="E26" s="20" t="n">
        <v>25</v>
      </c>
    </row>
    <row r="27" customFormat="false" ht="15" hidden="false" customHeight="false" outlineLevel="0" collapsed="false">
      <c r="A27" s="18" t="n">
        <v>62</v>
      </c>
      <c r="B27" s="20" t="n">
        <v>0</v>
      </c>
      <c r="C27" s="20" t="n">
        <v>33</v>
      </c>
      <c r="D27" s="20" t="n">
        <v>25</v>
      </c>
      <c r="E27" s="20" t="n">
        <v>25</v>
      </c>
    </row>
    <row r="28" customFormat="false" ht="15" hidden="false" customHeight="false" outlineLevel="0" collapsed="false">
      <c r="A28" s="18" t="n">
        <v>65</v>
      </c>
      <c r="B28" s="20" t="n">
        <v>33</v>
      </c>
      <c r="C28" s="20" t="n">
        <v>33</v>
      </c>
      <c r="D28" s="20" t="n">
        <v>33</v>
      </c>
      <c r="E28" s="20" t="n">
        <v>33</v>
      </c>
    </row>
    <row r="29" customFormat="false" ht="15" hidden="false" customHeight="false" outlineLevel="0" collapsed="false">
      <c r="A29" s="18" t="n">
        <v>70</v>
      </c>
      <c r="B29" s="20" t="n">
        <v>15</v>
      </c>
      <c r="C29" s="20" t="n">
        <v>25</v>
      </c>
      <c r="D29" s="20" t="n">
        <v>33</v>
      </c>
      <c r="E29" s="20" t="n">
        <v>25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C1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7" activeCellId="0" sqref="C7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310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337</v>
      </c>
      <c r="C3" s="0" t="s">
        <v>228</v>
      </c>
    </row>
    <row r="5" customFormat="false" ht="15" hidden="false" customHeight="false" outlineLevel="0" collapsed="false">
      <c r="B5" s="1" t="s">
        <v>313</v>
      </c>
    </row>
    <row r="6" customFormat="false" ht="15" hidden="false" customHeight="false" outlineLevel="0" collapsed="false">
      <c r="B6" s="0" t="s">
        <v>154</v>
      </c>
      <c r="C6" s="0" t="s">
        <v>316</v>
      </c>
    </row>
    <row r="7" customFormat="false" ht="15" hidden="false" customHeight="false" outlineLevel="0" collapsed="false">
      <c r="B7" s="0" t="n">
        <v>0</v>
      </c>
      <c r="C7" s="11" t="n">
        <v>0.0675</v>
      </c>
    </row>
    <row r="8" customFormat="false" ht="15" hidden="false" customHeight="false" outlineLevel="0" collapsed="false">
      <c r="B8" s="33" t="s">
        <v>2</v>
      </c>
      <c r="C8" s="11" t="n">
        <v>0.0675</v>
      </c>
    </row>
    <row r="9" customFormat="false" ht="15" hidden="false" customHeight="false" outlineLevel="0" collapsed="false">
      <c r="B9" s="33" t="s">
        <v>4</v>
      </c>
      <c r="C9" s="11" t="n">
        <v>0.06</v>
      </c>
    </row>
    <row r="10" customFormat="false" ht="15" hidden="false" customHeight="false" outlineLevel="0" collapsed="false">
      <c r="B10" s="33" t="s">
        <v>6</v>
      </c>
      <c r="C10" s="11" t="n">
        <v>0.049</v>
      </c>
    </row>
    <row r="11" customFormat="false" ht="15" hidden="false" customHeight="false" outlineLevel="0" collapsed="false">
      <c r="B11" s="33" t="s">
        <v>8</v>
      </c>
      <c r="C11" s="11" t="n">
        <v>0.0435</v>
      </c>
    </row>
    <row r="12" customFormat="false" ht="15" hidden="false" customHeight="false" outlineLevel="0" collapsed="false">
      <c r="B12" s="33" t="s">
        <v>10</v>
      </c>
      <c r="C12" s="11" t="n">
        <v>0.0405</v>
      </c>
    </row>
    <row r="13" customFormat="false" ht="15" hidden="false" customHeight="false" outlineLevel="0" collapsed="false">
      <c r="B13" s="33" t="s">
        <v>12</v>
      </c>
      <c r="C13" s="11" t="n">
        <v>0.0395</v>
      </c>
    </row>
    <row r="14" customFormat="false" ht="15" hidden="false" customHeight="false" outlineLevel="0" collapsed="false">
      <c r="B14" s="33" t="s">
        <v>14</v>
      </c>
      <c r="C14" s="11" t="n">
        <v>0.0375</v>
      </c>
    </row>
    <row r="15" customFormat="false" ht="15" hidden="false" customHeight="false" outlineLevel="0" collapsed="false">
      <c r="B15" s="33" t="s">
        <v>16</v>
      </c>
      <c r="C15" s="11" t="n">
        <v>0.036</v>
      </c>
    </row>
    <row r="16" customFormat="false" ht="15" hidden="false" customHeight="false" outlineLevel="0" collapsed="false">
      <c r="B16" s="33" t="s">
        <v>18</v>
      </c>
      <c r="C16" s="11" t="n">
        <v>0.036</v>
      </c>
    </row>
    <row r="17" customFormat="false" ht="15" hidden="false" customHeight="false" outlineLevel="0" collapsed="false">
      <c r="B17" s="33" t="s">
        <v>20</v>
      </c>
      <c r="C17" s="11" t="n">
        <v>0.034</v>
      </c>
    </row>
    <row r="18" customFormat="false" ht="15" hidden="false" customHeight="false" outlineLevel="0" collapsed="false">
      <c r="B18" s="34" t="n">
        <f aca="false">+B17+9</f>
        <v>19</v>
      </c>
      <c r="C18" s="11" t="n">
        <v>0.032</v>
      </c>
    </row>
    <row r="19" customFormat="false" ht="15" hidden="false" customHeight="false" outlineLevel="0" collapsed="false">
      <c r="B19" s="34" t="n">
        <v>20</v>
      </c>
      <c r="C19" s="11" t="n">
        <v>0.03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51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7" activeCellId="0" sqref="C7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E1" s="0" t="s">
        <v>338</v>
      </c>
    </row>
    <row r="2" customFormat="false" ht="15" hidden="false" customHeight="false" outlineLevel="0" collapsed="false">
      <c r="A2" s="0" t="s">
        <v>146</v>
      </c>
      <c r="B2" s="0" t="s">
        <v>317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339</v>
      </c>
      <c r="C3" s="0" t="s">
        <v>228</v>
      </c>
    </row>
    <row r="5" customFormat="false" ht="15" hidden="false" customHeight="false" outlineLevel="0" collapsed="false">
      <c r="A5" s="0" t="s">
        <v>154</v>
      </c>
      <c r="B5" s="0" t="s">
        <v>316</v>
      </c>
    </row>
    <row r="6" customFormat="false" ht="15" hidden="false" customHeight="false" outlineLevel="0" collapsed="false">
      <c r="A6" s="0" t="n">
        <v>0</v>
      </c>
      <c r="B6" s="35" t="n">
        <f aca="false">+D31</f>
        <v>0.202875</v>
      </c>
    </row>
    <row r="7" customFormat="false" ht="15" hidden="false" customHeight="false" outlineLevel="0" collapsed="false">
      <c r="A7" s="0" t="n">
        <v>1</v>
      </c>
      <c r="B7" s="35" t="n">
        <f aca="false">+D32</f>
        <v>0.164375</v>
      </c>
    </row>
    <row r="8" customFormat="false" ht="15" hidden="false" customHeight="false" outlineLevel="0" collapsed="false">
      <c r="A8" s="0" t="n">
        <v>2</v>
      </c>
      <c r="B8" s="35" t="n">
        <f aca="false">+D33</f>
        <v>0.1385</v>
      </c>
    </row>
    <row r="9" customFormat="false" ht="15" hidden="false" customHeight="false" outlineLevel="0" collapsed="false">
      <c r="A9" s="0" t="n">
        <v>3</v>
      </c>
      <c r="B9" s="35" t="n">
        <f aca="false">+D34</f>
        <v>0.113</v>
      </c>
    </row>
    <row r="10" customFormat="false" ht="15" hidden="false" customHeight="false" outlineLevel="0" collapsed="false">
      <c r="A10" s="0" t="n">
        <v>4</v>
      </c>
      <c r="B10" s="35" t="n">
        <f aca="false">+D35</f>
        <v>0.099125</v>
      </c>
    </row>
    <row r="11" customFormat="false" ht="15" hidden="false" customHeight="false" outlineLevel="0" collapsed="false">
      <c r="A11" s="0" t="n">
        <v>5</v>
      </c>
      <c r="B11" s="35" t="n">
        <f aca="false">+D36</f>
        <v>0.091875</v>
      </c>
    </row>
    <row r="12" customFormat="false" ht="15" hidden="false" customHeight="false" outlineLevel="0" collapsed="false">
      <c r="A12" s="0" t="n">
        <v>6</v>
      </c>
      <c r="B12" s="35" t="n">
        <f aca="false">+D37</f>
        <v>0.081625</v>
      </c>
    </row>
    <row r="13" customFormat="false" ht="15" hidden="false" customHeight="false" outlineLevel="0" collapsed="false">
      <c r="A13" s="0" t="n">
        <v>7</v>
      </c>
      <c r="B13" s="35" t="n">
        <f aca="false">+D38</f>
        <v>0.073</v>
      </c>
    </row>
    <row r="14" customFormat="false" ht="15" hidden="false" customHeight="false" outlineLevel="0" collapsed="false">
      <c r="A14" s="0" t="n">
        <v>8</v>
      </c>
      <c r="B14" s="35" t="n">
        <f aca="false">+D39</f>
        <v>0.06025</v>
      </c>
    </row>
    <row r="15" customFormat="false" ht="15" hidden="false" customHeight="false" outlineLevel="0" collapsed="false">
      <c r="A15" s="0" t="n">
        <v>9</v>
      </c>
      <c r="B15" s="35" t="n">
        <f aca="false">+D40</f>
        <v>0.056375</v>
      </c>
    </row>
    <row r="16" customFormat="false" ht="15" hidden="false" customHeight="false" outlineLevel="0" collapsed="false">
      <c r="A16" s="0" t="n">
        <v>10</v>
      </c>
      <c r="B16" s="35" t="n">
        <f aca="false">+D41</f>
        <v>0.051125</v>
      </c>
    </row>
    <row r="17" customFormat="false" ht="15" hidden="false" customHeight="false" outlineLevel="0" collapsed="false">
      <c r="A17" s="0" t="n">
        <v>11</v>
      </c>
      <c r="B17" s="35" t="n">
        <f aca="false">+D42</f>
        <v>0.046125</v>
      </c>
    </row>
    <row r="18" customFormat="false" ht="15" hidden="false" customHeight="false" outlineLevel="0" collapsed="false">
      <c r="A18" s="0" t="n">
        <v>12</v>
      </c>
      <c r="B18" s="35" t="n">
        <f aca="false">+D43</f>
        <v>0.041675</v>
      </c>
    </row>
    <row r="19" customFormat="false" ht="15" hidden="false" customHeight="false" outlineLevel="0" collapsed="false">
      <c r="A19" s="0" t="n">
        <v>13</v>
      </c>
      <c r="B19" s="35" t="n">
        <f aca="false">+D44</f>
        <v>0.03665</v>
      </c>
    </row>
    <row r="20" customFormat="false" ht="15" hidden="false" customHeight="false" outlineLevel="0" collapsed="false">
      <c r="A20" s="0" t="n">
        <v>14</v>
      </c>
      <c r="B20" s="35" t="n">
        <f aca="false">+D45</f>
        <v>0.033875</v>
      </c>
    </row>
    <row r="21" customFormat="false" ht="15" hidden="false" customHeight="false" outlineLevel="0" collapsed="false">
      <c r="A21" s="0" t="n">
        <v>15</v>
      </c>
      <c r="B21" s="35" t="n">
        <f aca="false">+D46</f>
        <v>0.031375</v>
      </c>
    </row>
    <row r="22" customFormat="false" ht="15" hidden="false" customHeight="false" outlineLevel="0" collapsed="false">
      <c r="A22" s="0" t="n">
        <v>16</v>
      </c>
      <c r="B22" s="35" t="n">
        <f aca="false">+D47</f>
        <v>0.028875</v>
      </c>
    </row>
    <row r="23" customFormat="false" ht="15" hidden="false" customHeight="false" outlineLevel="0" collapsed="false">
      <c r="A23" s="0" t="n">
        <v>17</v>
      </c>
      <c r="B23" s="35" t="n">
        <f aca="false">+D48</f>
        <v>0.0275</v>
      </c>
    </row>
    <row r="24" customFormat="false" ht="15" hidden="false" customHeight="false" outlineLevel="0" collapsed="false">
      <c r="A24" s="0" t="n">
        <v>18</v>
      </c>
      <c r="B24" s="35" t="n">
        <f aca="false">+D49</f>
        <v>0.025</v>
      </c>
    </row>
    <row r="25" customFormat="false" ht="15" hidden="false" customHeight="false" outlineLevel="0" collapsed="false">
      <c r="A25" s="0" t="n">
        <v>19</v>
      </c>
      <c r="B25" s="35" t="n">
        <f aca="false">+D50</f>
        <v>0.0225</v>
      </c>
    </row>
    <row r="26" customFormat="false" ht="15" hidden="false" customHeight="false" outlineLevel="0" collapsed="false">
      <c r="A26" s="0" t="n">
        <v>20</v>
      </c>
      <c r="B26" s="35" t="n">
        <f aca="false">+D51</f>
        <v>0.02</v>
      </c>
    </row>
    <row r="28" customFormat="false" ht="15" hidden="false" customHeight="false" outlineLevel="0" collapsed="false">
      <c r="A28" s="0" t="s">
        <v>340</v>
      </c>
    </row>
    <row r="29" customFormat="false" ht="15" hidden="false" customHeight="false" outlineLevel="0" collapsed="false">
      <c r="A29" s="0" t="s">
        <v>341</v>
      </c>
      <c r="C29" s="32" t="n">
        <v>0.55</v>
      </c>
    </row>
    <row r="30" customFormat="false" ht="30" hidden="false" customHeight="false" outlineLevel="0" collapsed="false">
      <c r="A30" s="22" t="s">
        <v>342</v>
      </c>
      <c r="B30" s="0" t="s">
        <v>213</v>
      </c>
      <c r="C30" s="0" t="s">
        <v>214</v>
      </c>
      <c r="D30" s="0" t="s">
        <v>343</v>
      </c>
    </row>
    <row r="31" customFormat="false" ht="15" hidden="false" customHeight="false" outlineLevel="0" collapsed="false">
      <c r="A31" s="0" t="n">
        <v>0</v>
      </c>
      <c r="B31" s="20" t="n">
        <v>18.5</v>
      </c>
      <c r="C31" s="20" t="n">
        <v>21.75</v>
      </c>
      <c r="D31" s="11" t="n">
        <f aca="false">(+C31*$C$29+B31*(1-$C$29)) / 100</f>
        <v>0.202875</v>
      </c>
    </row>
    <row r="32" customFormat="false" ht="15" hidden="false" customHeight="false" outlineLevel="0" collapsed="false">
      <c r="A32" s="0" t="n">
        <v>1</v>
      </c>
      <c r="B32" s="20" t="n">
        <v>15.75</v>
      </c>
      <c r="C32" s="20" t="n">
        <v>17</v>
      </c>
      <c r="D32" s="11" t="n">
        <f aca="false">(+C32*$C$29+B32*(1-$C$29)) / 100</f>
        <v>0.164375</v>
      </c>
    </row>
    <row r="33" customFormat="false" ht="15" hidden="false" customHeight="false" outlineLevel="0" collapsed="false">
      <c r="A33" s="0" t="n">
        <v>2</v>
      </c>
      <c r="B33" s="20" t="n">
        <v>12.75</v>
      </c>
      <c r="C33" s="20" t="n">
        <v>14.75</v>
      </c>
      <c r="D33" s="11" t="n">
        <f aca="false">(+C33*$C$29+B33*(1-$C$29)) / 100</f>
        <v>0.1385</v>
      </c>
    </row>
    <row r="34" customFormat="false" ht="15" hidden="false" customHeight="false" outlineLevel="0" collapsed="false">
      <c r="A34" s="0" t="n">
        <v>3</v>
      </c>
      <c r="B34" s="20" t="n">
        <v>10.75</v>
      </c>
      <c r="C34" s="20" t="n">
        <v>11.75</v>
      </c>
      <c r="D34" s="11" t="n">
        <f aca="false">(+C34*$C$29+B34*(1-$C$29)) / 100</f>
        <v>0.113</v>
      </c>
    </row>
    <row r="35" customFormat="false" ht="15" hidden="false" customHeight="false" outlineLevel="0" collapsed="false">
      <c r="A35" s="0" t="n">
        <v>4</v>
      </c>
      <c r="B35" s="20" t="n">
        <v>9.5</v>
      </c>
      <c r="C35" s="20" t="n">
        <v>10.25</v>
      </c>
      <c r="D35" s="11" t="n">
        <f aca="false">(+C35*$C$29+B35*(1-$C$29)) / 100</f>
        <v>0.099125</v>
      </c>
    </row>
    <row r="36" customFormat="false" ht="15" hidden="false" customHeight="false" outlineLevel="0" collapsed="false">
      <c r="A36" s="0" t="n">
        <v>5</v>
      </c>
      <c r="B36" s="20" t="n">
        <v>8.5</v>
      </c>
      <c r="C36" s="20" t="n">
        <v>9.75</v>
      </c>
      <c r="D36" s="11" t="n">
        <f aca="false">(+C36*$C$29+B36*(1-$C$29)) / 100</f>
        <v>0.091875</v>
      </c>
    </row>
    <row r="37" customFormat="false" ht="15" hidden="false" customHeight="false" outlineLevel="0" collapsed="false">
      <c r="A37" s="0" t="n">
        <v>6</v>
      </c>
      <c r="B37" s="20" t="n">
        <v>7.75</v>
      </c>
      <c r="C37" s="20" t="n">
        <v>8.5</v>
      </c>
      <c r="D37" s="11" t="n">
        <f aca="false">(+C37*$C$29+B37*(1-$C$29)) / 100</f>
        <v>0.081625</v>
      </c>
    </row>
    <row r="38" customFormat="false" ht="15" hidden="false" customHeight="false" outlineLevel="0" collapsed="false">
      <c r="A38" s="0" t="n">
        <v>7</v>
      </c>
      <c r="B38" s="20" t="n">
        <v>6.75</v>
      </c>
      <c r="C38" s="20" t="n">
        <v>7.75</v>
      </c>
      <c r="D38" s="11" t="n">
        <f aca="false">(+C38*$C$29+B38*(1-$C$29)) / 100</f>
        <v>0.073</v>
      </c>
    </row>
    <row r="39" customFormat="false" ht="15" hidden="false" customHeight="false" outlineLevel="0" collapsed="false">
      <c r="A39" s="0" t="n">
        <v>8</v>
      </c>
      <c r="B39" s="20" t="n">
        <v>5.75</v>
      </c>
      <c r="C39" s="20" t="n">
        <v>6.25</v>
      </c>
      <c r="D39" s="11" t="n">
        <f aca="false">(+C39*$C$29+B39*(1-$C$29)) / 100</f>
        <v>0.06025</v>
      </c>
    </row>
    <row r="40" customFormat="false" ht="15" hidden="false" customHeight="false" outlineLevel="0" collapsed="false">
      <c r="A40" s="0" t="n">
        <v>9</v>
      </c>
      <c r="B40" s="20" t="n">
        <v>5.5</v>
      </c>
      <c r="C40" s="20" t="n">
        <v>5.75</v>
      </c>
      <c r="D40" s="11" t="n">
        <f aca="false">(+C40*$C$29+B40*(1-$C$29)) / 100</f>
        <v>0.056375</v>
      </c>
    </row>
    <row r="41" customFormat="false" ht="15" hidden="false" customHeight="false" outlineLevel="0" collapsed="false">
      <c r="A41" s="0" t="n">
        <v>10</v>
      </c>
      <c r="B41" s="20" t="n">
        <v>5.25</v>
      </c>
      <c r="C41" s="20" t="n">
        <v>5</v>
      </c>
      <c r="D41" s="11" t="n">
        <f aca="false">(+C41*$C$29+B41*(1-$C$29)) / 100</f>
        <v>0.051125</v>
      </c>
    </row>
    <row r="42" customFormat="false" ht="15" hidden="false" customHeight="false" outlineLevel="0" collapsed="false">
      <c r="A42" s="0" t="n">
        <v>11</v>
      </c>
      <c r="B42" s="20" t="n">
        <v>4.75</v>
      </c>
      <c r="C42" s="20" t="n">
        <v>4.5</v>
      </c>
      <c r="D42" s="11" t="n">
        <f aca="false">(+C42*$C$29+B42*(1-$C$29)) / 100</f>
        <v>0.046125</v>
      </c>
    </row>
    <row r="43" customFormat="false" ht="15" hidden="false" customHeight="false" outlineLevel="0" collapsed="false">
      <c r="A43" s="0" t="n">
        <v>12</v>
      </c>
      <c r="B43" s="20" t="n">
        <v>4.25</v>
      </c>
      <c r="C43" s="20" t="n">
        <v>4.1</v>
      </c>
      <c r="D43" s="11" t="n">
        <f aca="false">(+C43*$C$29+B43*(1-$C$29)) / 100</f>
        <v>0.041675</v>
      </c>
    </row>
    <row r="44" customFormat="false" ht="15" hidden="false" customHeight="false" outlineLevel="0" collapsed="false">
      <c r="A44" s="0" t="n">
        <v>13</v>
      </c>
      <c r="B44" s="20" t="n">
        <v>3.5</v>
      </c>
      <c r="C44" s="20" t="n">
        <v>3.8</v>
      </c>
      <c r="D44" s="11" t="n">
        <f aca="false">(+C44*$C$29+B44*(1-$C$29)) / 100</f>
        <v>0.03665</v>
      </c>
    </row>
    <row r="45" customFormat="false" ht="15" hidden="false" customHeight="false" outlineLevel="0" collapsed="false">
      <c r="A45" s="0" t="n">
        <v>14</v>
      </c>
      <c r="B45" s="20" t="n">
        <v>3.25</v>
      </c>
      <c r="C45" s="20" t="n">
        <v>3.5</v>
      </c>
      <c r="D45" s="11" t="n">
        <f aca="false">(+C45*$C$29+B45*(1-$C$29)) / 100</f>
        <v>0.033875</v>
      </c>
    </row>
    <row r="46" customFormat="false" ht="15" hidden="false" customHeight="false" outlineLevel="0" collapsed="false">
      <c r="A46" s="0" t="n">
        <v>15</v>
      </c>
      <c r="B46" s="20" t="n">
        <v>3</v>
      </c>
      <c r="C46" s="20" t="n">
        <v>3.25</v>
      </c>
      <c r="D46" s="11" t="n">
        <f aca="false">(+C46*$C$29+B46*(1-$C$29)) / 100</f>
        <v>0.031375</v>
      </c>
    </row>
    <row r="47" customFormat="false" ht="15" hidden="false" customHeight="false" outlineLevel="0" collapsed="false">
      <c r="A47" s="0" t="n">
        <v>16</v>
      </c>
      <c r="B47" s="20" t="n">
        <v>2.75</v>
      </c>
      <c r="C47" s="20" t="n">
        <v>3</v>
      </c>
      <c r="D47" s="11" t="n">
        <f aca="false">(+C47*$C$29+B47*(1-$C$29)) / 100</f>
        <v>0.028875</v>
      </c>
    </row>
    <row r="48" customFormat="false" ht="15" hidden="false" customHeight="false" outlineLevel="0" collapsed="false">
      <c r="A48" s="0" t="n">
        <v>17</v>
      </c>
      <c r="B48" s="20" t="n">
        <v>2.75</v>
      </c>
      <c r="C48" s="20" t="n">
        <v>2.75</v>
      </c>
      <c r="D48" s="11" t="n">
        <f aca="false">(+C48*$C$29+B48*(1-$C$29)) / 100</f>
        <v>0.0275</v>
      </c>
    </row>
    <row r="49" customFormat="false" ht="15" hidden="false" customHeight="false" outlineLevel="0" collapsed="false">
      <c r="A49" s="0" t="n">
        <v>18</v>
      </c>
      <c r="B49" s="20" t="n">
        <v>2.5</v>
      </c>
      <c r="C49" s="20" t="n">
        <v>2.5</v>
      </c>
      <c r="D49" s="11" t="n">
        <f aca="false">(+C49*$C$29+B49*(1-$C$29)) / 100</f>
        <v>0.025</v>
      </c>
    </row>
    <row r="50" customFormat="false" ht="15" hidden="false" customHeight="false" outlineLevel="0" collapsed="false">
      <c r="A50" s="0" t="n">
        <v>19</v>
      </c>
      <c r="B50" s="20" t="n">
        <v>2.25</v>
      </c>
      <c r="C50" s="20" t="n">
        <v>2.25</v>
      </c>
      <c r="D50" s="11" t="n">
        <f aca="false">(+C50*$C$29+B50*(1-$C$29)) / 100</f>
        <v>0.0225</v>
      </c>
    </row>
    <row r="51" customFormat="false" ht="15" hidden="false" customHeight="false" outlineLevel="0" collapsed="false">
      <c r="A51" s="0" t="s">
        <v>344</v>
      </c>
      <c r="B51" s="20" t="n">
        <v>2</v>
      </c>
      <c r="C51" s="20" t="n">
        <v>2</v>
      </c>
      <c r="D51" s="11" t="n">
        <f aca="false">(+C51*$C$29+B51*(1-$C$29)) / 100</f>
        <v>0.02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1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B6"/>
  <sheetViews>
    <sheetView showFormulas="false" showGridLines="true" showRowColHeaders="true" showZeros="true" rightToLeft="false" tabSelected="false" showOutlineSymbols="true" defaultGridColor="true" view="normal" topLeftCell="D19" colorId="64" zoomScale="75" zoomScaleNormal="75" zoomScalePageLayoutView="100" workbookViewId="0">
      <selection pane="topLeft" activeCell="B6" activeCellId="0" sqref="B6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3" customFormat="false" ht="15" hidden="false" customHeight="false" outlineLevel="0" collapsed="false">
      <c r="A3" s="0" t="s">
        <v>345</v>
      </c>
    </row>
    <row r="4" customFormat="false" ht="15" hidden="false" customHeight="false" outlineLevel="0" collapsed="false">
      <c r="A4" s="0" t="s">
        <v>346</v>
      </c>
    </row>
    <row r="5" customFormat="false" ht="15" hidden="false" customHeight="false" outlineLevel="0" collapsed="false">
      <c r="A5" s="0" t="s">
        <v>347</v>
      </c>
    </row>
    <row r="6" customFormat="false" ht="15" hidden="false" customHeight="false" outlineLevel="0" collapsed="false">
      <c r="A6" s="0" t="s">
        <v>187</v>
      </c>
      <c r="B6" s="21" t="n">
        <v>0.035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D3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1" activeCellId="0" sqref="C1"/>
    </sheetView>
  </sheetViews>
  <sheetFormatPr defaultRowHeight="15" zeroHeight="false" outlineLevelRow="0" outlineLevelCol="0"/>
  <cols>
    <col collapsed="false" customWidth="true" hidden="false" outlineLevel="0" max="1" min="1" style="0" width="24"/>
    <col collapsed="false" customWidth="true" hidden="false" outlineLevel="0" max="2" min="2" style="0" width="31.43"/>
    <col collapsed="false" customWidth="true" hidden="false" outlineLevel="0" max="3" min="3" style="0" width="16"/>
    <col collapsed="false" customWidth="true" hidden="false" outlineLevel="0" max="4" min="4" style="0" width="63.29"/>
    <col collapsed="false" customWidth="true" hidden="false" outlineLevel="0" max="1025" min="5" style="0" width="8.67"/>
  </cols>
  <sheetData>
    <row r="1" customFormat="false" ht="15" hidden="false" customHeight="false" outlineLevel="0" collapsed="false">
      <c r="A1" s="3" t="s">
        <v>64</v>
      </c>
    </row>
    <row r="4" s="4" customFormat="true" ht="15" hidden="false" customHeight="false" outlineLevel="0" collapsed="false">
      <c r="A4" s="4" t="s">
        <v>65</v>
      </c>
    </row>
    <row r="5" customFormat="false" ht="15" hidden="false" customHeight="false" outlineLevel="0" collapsed="false">
      <c r="A5" s="0" t="s">
        <v>66</v>
      </c>
      <c r="B5" s="3" t="s">
        <v>67</v>
      </c>
    </row>
    <row r="6" customFormat="false" ht="15" hidden="false" customHeight="false" outlineLevel="0" collapsed="false">
      <c r="A6" s="0" t="s">
        <v>68</v>
      </c>
      <c r="B6" s="3" t="s">
        <v>69</v>
      </c>
    </row>
    <row r="9" s="4" customFormat="true" ht="15" hidden="false" customHeight="false" outlineLevel="0" collapsed="false">
      <c r="A9" s="4" t="s">
        <v>70</v>
      </c>
    </row>
    <row r="10" customFormat="false" ht="15" hidden="false" customHeight="false" outlineLevel="0" collapsed="false">
      <c r="A10" s="0" t="s">
        <v>71</v>
      </c>
    </row>
    <row r="12" customFormat="false" ht="15" hidden="false" customHeight="false" outlineLevel="0" collapsed="false">
      <c r="A12" s="1" t="s">
        <v>72</v>
      </c>
      <c r="B12" s="1" t="s">
        <v>73</v>
      </c>
      <c r="C12" s="1" t="s">
        <v>74</v>
      </c>
      <c r="D12" s="1" t="s">
        <v>75</v>
      </c>
    </row>
    <row r="13" customFormat="false" ht="15" hidden="false" customHeight="false" outlineLevel="0" collapsed="false">
      <c r="A13" s="0" t="s">
        <v>76</v>
      </c>
      <c r="B13" s="0" t="s">
        <v>77</v>
      </c>
      <c r="D13" s="0" t="s">
        <v>78</v>
      </c>
    </row>
    <row r="14" customFormat="false" ht="15" hidden="false" customHeight="false" outlineLevel="0" collapsed="false">
      <c r="A14" s="0" t="s">
        <v>79</v>
      </c>
      <c r="B14" s="0" t="s">
        <v>80</v>
      </c>
    </row>
    <row r="21" s="5" customFormat="true" ht="15" hidden="false" customHeight="false" outlineLevel="0" collapsed="false">
      <c r="A21" s="5" t="s">
        <v>81</v>
      </c>
    </row>
    <row r="22" customFormat="false" ht="15" hidden="false" customHeight="false" outlineLevel="0" collapsed="false">
      <c r="A22" s="0" t="s">
        <v>82</v>
      </c>
    </row>
    <row r="23" customFormat="false" ht="15" hidden="false" customHeight="false" outlineLevel="0" collapsed="false">
      <c r="A23" s="0" t="s">
        <v>83</v>
      </c>
    </row>
    <row r="24" customFormat="false" ht="15" hidden="false" customHeight="false" outlineLevel="0" collapsed="false">
      <c r="A24" s="0" t="s">
        <v>84</v>
      </c>
    </row>
    <row r="25" customFormat="false" ht="15" hidden="false" customHeight="false" outlineLevel="0" collapsed="false">
      <c r="A25" s="0" t="s">
        <v>85</v>
      </c>
    </row>
    <row r="26" customFormat="false" ht="15" hidden="false" customHeight="false" outlineLevel="0" collapsed="false">
      <c r="A26" s="0" t="s">
        <v>86</v>
      </c>
    </row>
    <row r="28" customFormat="false" ht="15" hidden="false" customHeight="false" outlineLevel="0" collapsed="false">
      <c r="A28" s="0" t="s">
        <v>87</v>
      </c>
    </row>
    <row r="31" customFormat="false" ht="15" hidden="false" customHeight="false" outlineLevel="0" collapsed="false">
      <c r="A31" s="0" t="s">
        <v>88</v>
      </c>
    </row>
    <row r="32" customFormat="false" ht="15" hidden="false" customHeight="false" outlineLevel="0" collapsed="false">
      <c r="A32" s="0" t="s">
        <v>89</v>
      </c>
    </row>
    <row r="35" customFormat="false" ht="15" hidden="false" customHeight="false" outlineLevel="0" collapsed="false">
      <c r="A35" s="0" t="s">
        <v>90</v>
      </c>
    </row>
    <row r="39" customFormat="false" ht="15" hidden="false" customHeight="false" outlineLevel="0" collapsed="false">
      <c r="A39" s="0" t="s">
        <v>91</v>
      </c>
    </row>
  </sheetData>
  <hyperlinks>
    <hyperlink ref="A1" location="TOC!A1" display="TOC"/>
    <hyperlink ref="B5" r:id="rId1" display="http://publicplansdata.org/reports/"/>
    <hyperlink ref="B6" r:id="rId2" display="http://publicplansdata.org/resources/download-avs-cafrs/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Y7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D24" activeCellId="0" sqref="D24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1" min="7" style="0" width="10.58"/>
    <col collapsed="false" customWidth="true" hidden="false" outlineLevel="0" max="15" min="12" style="0" width="10.71"/>
    <col collapsed="false" customWidth="true" hidden="false" outlineLevel="0" max="18" min="16" style="0" width="10.58"/>
    <col collapsed="false" customWidth="true" hidden="false" outlineLevel="0" max="19" min="19" style="0" width="10.71"/>
    <col collapsed="false" customWidth="true" hidden="false" outlineLevel="0" max="1025" min="20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225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348</v>
      </c>
      <c r="C3" s="0" t="s">
        <v>349</v>
      </c>
    </row>
    <row r="4" customFormat="false" ht="15" hidden="false" customHeight="false" outlineLevel="0" collapsed="false">
      <c r="A4" s="3"/>
      <c r="B4" s="3"/>
      <c r="C4" s="3"/>
      <c r="F4" s="5" t="s">
        <v>229</v>
      </c>
      <c r="G4" s="5"/>
      <c r="H4" s="5"/>
      <c r="I4" s="5"/>
      <c r="J4" s="5"/>
    </row>
    <row r="10" customFormat="false" ht="15" hidden="false" customHeight="false" outlineLevel="0" collapsed="false">
      <c r="F10" s="23" t="s">
        <v>235</v>
      </c>
      <c r="G10" s="23"/>
      <c r="H10" s="23"/>
      <c r="I10" s="23"/>
      <c r="J10" s="23"/>
      <c r="K10" s="23"/>
      <c r="L10" s="23"/>
      <c r="M10" s="23"/>
      <c r="N10" s="23"/>
      <c r="O10" s="23"/>
    </row>
    <row r="11" customFormat="false" ht="15" hidden="false" customHeight="false" outlineLevel="0" collapsed="false">
      <c r="F11" s="0" t="s">
        <v>236</v>
      </c>
      <c r="G11" s="0" t="s">
        <v>350</v>
      </c>
      <c r="H11" s="0" t="s">
        <v>351</v>
      </c>
      <c r="I11" s="0" t="s">
        <v>352</v>
      </c>
      <c r="J11" s="0" t="s">
        <v>353</v>
      </c>
      <c r="K11" s="0" t="s">
        <v>354</v>
      </c>
      <c r="L11" s="0" t="s">
        <v>355</v>
      </c>
      <c r="M11" s="0" t="s">
        <v>356</v>
      </c>
      <c r="N11" s="0" t="s">
        <v>357</v>
      </c>
      <c r="O11" s="0" t="s">
        <v>325</v>
      </c>
      <c r="P11" s="0" t="s">
        <v>257</v>
      </c>
      <c r="Q11" s="0" t="s">
        <v>258</v>
      </c>
      <c r="R11" s="0" t="s">
        <v>358</v>
      </c>
      <c r="S11" s="0" t="s">
        <v>251</v>
      </c>
    </row>
    <row r="12" customFormat="false" ht="15" hidden="false" customHeight="false" outlineLevel="0" collapsed="false">
      <c r="A12" s="23" t="s">
        <v>245</v>
      </c>
      <c r="B12" s="23" t="s">
        <v>246</v>
      </c>
      <c r="C12" s="23" t="s">
        <v>247</v>
      </c>
      <c r="D12" s="23" t="s">
        <v>248</v>
      </c>
      <c r="E12" s="23" t="s">
        <v>249</v>
      </c>
      <c r="F12" s="23" t="s">
        <v>250</v>
      </c>
      <c r="G12" s="23" t="n">
        <v>0</v>
      </c>
      <c r="H12" s="23" t="n">
        <v>1</v>
      </c>
      <c r="I12" s="23" t="n">
        <v>2</v>
      </c>
      <c r="J12" s="23" t="n">
        <v>3</v>
      </c>
      <c r="K12" s="23" t="n">
        <v>4</v>
      </c>
      <c r="L12" s="23" t="n">
        <v>7</v>
      </c>
      <c r="M12" s="23" t="n">
        <v>12</v>
      </c>
      <c r="N12" s="23" t="n">
        <v>17</v>
      </c>
      <c r="O12" s="23" t="n">
        <v>22</v>
      </c>
      <c r="P12" s="23" t="n">
        <v>27</v>
      </c>
      <c r="Q12" s="23" t="n">
        <v>32</v>
      </c>
      <c r="R12" s="5" t="n">
        <v>37</v>
      </c>
      <c r="S12" s="23" t="s">
        <v>251</v>
      </c>
    </row>
    <row r="13" customFormat="false" ht="15" hidden="false" customHeight="false" outlineLevel="0" collapsed="false">
      <c r="B13" s="0" t="s">
        <v>252</v>
      </c>
      <c r="G13" s="5" t="n">
        <v>0</v>
      </c>
      <c r="H13" s="5" t="n">
        <v>1</v>
      </c>
      <c r="I13" s="5" t="n">
        <v>2</v>
      </c>
      <c r="J13" s="5" t="n">
        <v>3</v>
      </c>
      <c r="K13" s="5" t="n">
        <v>4</v>
      </c>
      <c r="L13" s="0" t="n">
        <v>5</v>
      </c>
      <c r="M13" s="0" t="n">
        <v>10</v>
      </c>
      <c r="N13" s="0" t="n">
        <v>15</v>
      </c>
      <c r="O13" s="0" t="n">
        <v>20</v>
      </c>
      <c r="P13" s="0" t="n">
        <v>25</v>
      </c>
      <c r="Q13" s="0" t="n">
        <v>30</v>
      </c>
      <c r="R13" s="0" t="n">
        <v>35</v>
      </c>
    </row>
    <row r="14" customFormat="false" ht="15" hidden="false" customHeight="false" outlineLevel="0" collapsed="false">
      <c r="B14" s="0" t="s">
        <v>253</v>
      </c>
      <c r="G14" s="5" t="n">
        <v>0</v>
      </c>
      <c r="H14" s="5" t="n">
        <v>1</v>
      </c>
      <c r="I14" s="5" t="n">
        <v>2</v>
      </c>
      <c r="J14" s="5" t="n">
        <v>3</v>
      </c>
      <c r="K14" s="5" t="n">
        <v>4</v>
      </c>
      <c r="L14" s="0" t="n">
        <v>9</v>
      </c>
      <c r="M14" s="0" t="n">
        <v>14</v>
      </c>
      <c r="N14" s="0" t="n">
        <v>19</v>
      </c>
      <c r="O14" s="0" t="n">
        <v>24</v>
      </c>
      <c r="P14" s="0" t="n">
        <v>29</v>
      </c>
      <c r="Q14" s="0" t="n">
        <v>34</v>
      </c>
      <c r="R14" s="5" t="n">
        <v>40</v>
      </c>
    </row>
    <row r="15" customFormat="false" ht="15" hidden="false" customHeight="false" outlineLevel="0" collapsed="false">
      <c r="A15" s="0" t="n">
        <v>1</v>
      </c>
      <c r="B15" s="0" t="s">
        <v>254</v>
      </c>
      <c r="C15" s="5" t="n">
        <v>15</v>
      </c>
      <c r="D15" s="0" t="n">
        <v>24</v>
      </c>
      <c r="E15" s="0" t="n">
        <v>20</v>
      </c>
      <c r="F15" s="25" t="s">
        <v>359</v>
      </c>
      <c r="G15" s="25" t="n">
        <v>315</v>
      </c>
      <c r="H15" s="25" t="n">
        <v>118</v>
      </c>
      <c r="I15" s="25" t="n">
        <v>44</v>
      </c>
      <c r="J15" s="25" t="n">
        <v>59</v>
      </c>
      <c r="K15" s="25" t="n">
        <v>32</v>
      </c>
      <c r="L15" s="25" t="n">
        <v>20</v>
      </c>
      <c r="M15" s="25" t="n">
        <v>0</v>
      </c>
      <c r="N15" s="25" t="n">
        <v>0</v>
      </c>
      <c r="O15" s="25" t="n">
        <v>0</v>
      </c>
      <c r="P15" s="25" t="n">
        <v>0</v>
      </c>
      <c r="Q15" s="25" t="n">
        <v>0</v>
      </c>
      <c r="R15" s="25" t="n">
        <v>0</v>
      </c>
      <c r="S15" s="25" t="n">
        <v>588</v>
      </c>
    </row>
    <row r="16" customFormat="false" ht="15" hidden="false" customHeight="false" outlineLevel="0" collapsed="false">
      <c r="A16" s="0" t="n">
        <v>2</v>
      </c>
      <c r="B16" s="0" t="s">
        <v>254</v>
      </c>
      <c r="C16" s="0" t="n">
        <v>25</v>
      </c>
      <c r="D16" s="0" t="n">
        <v>29</v>
      </c>
      <c r="E16" s="0" t="n">
        <v>27</v>
      </c>
      <c r="F16" s="25" t="s">
        <v>257</v>
      </c>
      <c r="G16" s="25" t="n">
        <v>1035</v>
      </c>
      <c r="H16" s="25" t="n">
        <v>656</v>
      </c>
      <c r="I16" s="25" t="n">
        <v>346</v>
      </c>
      <c r="J16" s="25" t="n">
        <v>387</v>
      </c>
      <c r="K16" s="25" t="n">
        <v>572</v>
      </c>
      <c r="L16" s="25" t="n">
        <v>1617</v>
      </c>
      <c r="M16" s="25" t="n">
        <v>28</v>
      </c>
      <c r="N16" s="25" t="n">
        <v>0</v>
      </c>
      <c r="O16" s="25" t="n">
        <v>0</v>
      </c>
      <c r="P16" s="25" t="n">
        <v>0</v>
      </c>
      <c r="Q16" s="25" t="n">
        <v>0</v>
      </c>
      <c r="R16" s="25" t="n">
        <v>0</v>
      </c>
      <c r="S16" s="25" t="n">
        <v>4641</v>
      </c>
    </row>
    <row r="17" customFormat="false" ht="15" hidden="false" customHeight="false" outlineLevel="0" collapsed="false">
      <c r="A17" s="0" t="n">
        <v>3</v>
      </c>
      <c r="B17" s="0" t="s">
        <v>254</v>
      </c>
      <c r="C17" s="0" t="n">
        <v>30</v>
      </c>
      <c r="D17" s="0" t="n">
        <v>34</v>
      </c>
      <c r="E17" s="0" t="n">
        <v>32</v>
      </c>
      <c r="F17" s="25" t="s">
        <v>258</v>
      </c>
      <c r="G17" s="25" t="n">
        <v>754</v>
      </c>
      <c r="H17" s="25" t="n">
        <v>608</v>
      </c>
      <c r="I17" s="25" t="n">
        <v>413</v>
      </c>
      <c r="J17" s="25" t="n">
        <v>477</v>
      </c>
      <c r="K17" s="25" t="n">
        <v>930</v>
      </c>
      <c r="L17" s="25" t="n">
        <v>5070</v>
      </c>
      <c r="M17" s="25" t="n">
        <v>958</v>
      </c>
      <c r="N17" s="25" t="n">
        <v>46</v>
      </c>
      <c r="O17" s="25" t="n">
        <v>0</v>
      </c>
      <c r="P17" s="25" t="n">
        <v>0</v>
      </c>
      <c r="Q17" s="25" t="n">
        <v>0</v>
      </c>
      <c r="R17" s="25" t="n">
        <v>0</v>
      </c>
      <c r="S17" s="25" t="n">
        <v>9256</v>
      </c>
    </row>
    <row r="18" customFormat="false" ht="15" hidden="false" customHeight="false" outlineLevel="0" collapsed="false">
      <c r="A18" s="0" t="n">
        <v>4</v>
      </c>
      <c r="B18" s="0" t="s">
        <v>254</v>
      </c>
      <c r="C18" s="0" t="n">
        <v>35</v>
      </c>
      <c r="D18" s="0" t="n">
        <v>39</v>
      </c>
      <c r="E18" s="0" t="n">
        <v>37</v>
      </c>
      <c r="F18" s="25" t="s">
        <v>259</v>
      </c>
      <c r="G18" s="25" t="n">
        <v>429</v>
      </c>
      <c r="H18" s="25" t="n">
        <v>360</v>
      </c>
      <c r="I18" s="25" t="n">
        <v>277</v>
      </c>
      <c r="J18" s="25" t="n">
        <v>303</v>
      </c>
      <c r="K18" s="25" t="n">
        <v>650</v>
      </c>
      <c r="L18" s="25" t="n">
        <v>4485</v>
      </c>
      <c r="M18" s="25" t="n">
        <v>3847</v>
      </c>
      <c r="N18" s="25" t="n">
        <v>846</v>
      </c>
      <c r="O18" s="25" t="n">
        <v>64</v>
      </c>
      <c r="P18" s="25" t="n">
        <v>0</v>
      </c>
      <c r="Q18" s="25" t="n">
        <v>0</v>
      </c>
      <c r="R18" s="25" t="n">
        <v>0</v>
      </c>
      <c r="S18" s="25" t="n">
        <v>11261</v>
      </c>
    </row>
    <row r="19" customFormat="false" ht="15" hidden="false" customHeight="false" outlineLevel="0" collapsed="false">
      <c r="A19" s="0" t="n">
        <v>5</v>
      </c>
      <c r="B19" s="0" t="s">
        <v>254</v>
      </c>
      <c r="C19" s="0" t="n">
        <v>40</v>
      </c>
      <c r="D19" s="0" t="n">
        <v>44</v>
      </c>
      <c r="E19" s="0" t="n">
        <v>42</v>
      </c>
      <c r="F19" s="25" t="s">
        <v>260</v>
      </c>
      <c r="G19" s="25" t="n">
        <v>299</v>
      </c>
      <c r="H19" s="25" t="n">
        <v>255</v>
      </c>
      <c r="I19" s="25" t="n">
        <v>197</v>
      </c>
      <c r="J19" s="25" t="n">
        <v>195</v>
      </c>
      <c r="K19" s="25" t="n">
        <v>457</v>
      </c>
      <c r="L19" s="25" t="n">
        <v>3264</v>
      </c>
      <c r="M19" s="25" t="n">
        <v>4080</v>
      </c>
      <c r="N19" s="25" t="n">
        <v>2750</v>
      </c>
      <c r="O19" s="25" t="n">
        <v>1375</v>
      </c>
      <c r="P19" s="25" t="n">
        <v>116</v>
      </c>
      <c r="Q19" s="25" t="n">
        <v>0</v>
      </c>
      <c r="R19" s="25" t="n">
        <v>0</v>
      </c>
      <c r="S19" s="25" t="n">
        <v>12988</v>
      </c>
    </row>
    <row r="20" customFormat="false" ht="15" hidden="false" customHeight="false" outlineLevel="0" collapsed="false">
      <c r="A20" s="0" t="n">
        <v>6</v>
      </c>
      <c r="B20" s="0" t="s">
        <v>254</v>
      </c>
      <c r="C20" s="0" t="n">
        <v>45</v>
      </c>
      <c r="D20" s="0" t="n">
        <v>49</v>
      </c>
      <c r="E20" s="0" t="n">
        <v>47</v>
      </c>
      <c r="F20" s="25" t="s">
        <v>261</v>
      </c>
      <c r="G20" s="25" t="n">
        <v>210</v>
      </c>
      <c r="H20" s="25" t="n">
        <v>178</v>
      </c>
      <c r="I20" s="25" t="n">
        <v>124</v>
      </c>
      <c r="J20" s="25" t="n">
        <v>131</v>
      </c>
      <c r="K20" s="25" t="n">
        <v>351</v>
      </c>
      <c r="L20" s="25" t="n">
        <v>2309</v>
      </c>
      <c r="M20" s="25" t="n">
        <v>2963</v>
      </c>
      <c r="N20" s="25" t="n">
        <v>2449</v>
      </c>
      <c r="O20" s="25" t="n">
        <v>3695</v>
      </c>
      <c r="P20" s="25" t="n">
        <v>1580</v>
      </c>
      <c r="Q20" s="25" t="n">
        <v>160</v>
      </c>
      <c r="R20" s="25" t="n">
        <v>0</v>
      </c>
      <c r="S20" s="25" t="n">
        <v>14150</v>
      </c>
    </row>
    <row r="21" customFormat="false" ht="15" hidden="false" customHeight="false" outlineLevel="0" collapsed="false">
      <c r="A21" s="0" t="n">
        <v>7</v>
      </c>
      <c r="B21" s="0" t="s">
        <v>254</v>
      </c>
      <c r="C21" s="0" t="n">
        <v>50</v>
      </c>
      <c r="D21" s="0" t="n">
        <v>54</v>
      </c>
      <c r="E21" s="0" t="n">
        <v>52</v>
      </c>
      <c r="F21" s="25" t="s">
        <v>262</v>
      </c>
      <c r="G21" s="25" t="n">
        <v>201</v>
      </c>
      <c r="H21" s="25" t="n">
        <v>167</v>
      </c>
      <c r="I21" s="25" t="n">
        <v>105</v>
      </c>
      <c r="J21" s="25" t="n">
        <v>123</v>
      </c>
      <c r="K21" s="25" t="n">
        <v>264</v>
      </c>
      <c r="L21" s="25" t="n">
        <v>1934</v>
      </c>
      <c r="M21" s="25" t="n">
        <v>2338</v>
      </c>
      <c r="N21" s="25" t="n">
        <v>1724</v>
      </c>
      <c r="O21" s="25" t="n">
        <v>2895</v>
      </c>
      <c r="P21" s="25" t="n">
        <v>2868</v>
      </c>
      <c r="Q21" s="25" t="n">
        <v>1295</v>
      </c>
      <c r="R21" s="25" t="n">
        <v>126</v>
      </c>
      <c r="S21" s="25" t="n">
        <v>14040</v>
      </c>
    </row>
    <row r="22" customFormat="false" ht="15" hidden="false" customHeight="false" outlineLevel="0" collapsed="false">
      <c r="A22" s="0" t="n">
        <v>8</v>
      </c>
      <c r="B22" s="0" t="s">
        <v>254</v>
      </c>
      <c r="C22" s="0" t="n">
        <v>55</v>
      </c>
      <c r="D22" s="0" t="n">
        <v>59</v>
      </c>
      <c r="E22" s="0" t="n">
        <v>57</v>
      </c>
      <c r="F22" s="25" t="s">
        <v>263</v>
      </c>
      <c r="G22" s="25" t="n">
        <v>108</v>
      </c>
      <c r="H22" s="25" t="n">
        <v>111</v>
      </c>
      <c r="I22" s="25" t="n">
        <v>97</v>
      </c>
      <c r="J22" s="25" t="n">
        <v>79</v>
      </c>
      <c r="K22" s="25" t="n">
        <v>209</v>
      </c>
      <c r="L22" s="25" t="n">
        <v>1442</v>
      </c>
      <c r="M22" s="25" t="n">
        <v>1858</v>
      </c>
      <c r="N22" s="25" t="n">
        <v>1378</v>
      </c>
      <c r="O22" s="25" t="n">
        <v>1997</v>
      </c>
      <c r="P22" s="25" t="n">
        <v>2014</v>
      </c>
      <c r="Q22" s="25" t="n">
        <v>1809</v>
      </c>
      <c r="R22" s="25" t="n">
        <v>878</v>
      </c>
      <c r="S22" s="25" t="n">
        <v>11980</v>
      </c>
    </row>
    <row r="23" customFormat="false" ht="15" hidden="false" customHeight="false" outlineLevel="0" collapsed="false">
      <c r="A23" s="0" t="n">
        <v>9</v>
      </c>
      <c r="B23" s="0" t="s">
        <v>254</v>
      </c>
      <c r="C23" s="0" t="n">
        <v>60</v>
      </c>
      <c r="D23" s="0" t="n">
        <v>64</v>
      </c>
      <c r="E23" s="0" t="n">
        <v>62</v>
      </c>
      <c r="F23" s="25" t="s">
        <v>264</v>
      </c>
      <c r="G23" s="25" t="n">
        <v>52</v>
      </c>
      <c r="H23" s="25" t="n">
        <v>58</v>
      </c>
      <c r="I23" s="25" t="n">
        <v>50</v>
      </c>
      <c r="J23" s="25" t="n">
        <v>53</v>
      </c>
      <c r="K23" s="25" t="n">
        <v>123</v>
      </c>
      <c r="L23" s="25" t="n">
        <v>882</v>
      </c>
      <c r="M23" s="25" t="n">
        <v>1228</v>
      </c>
      <c r="N23" s="25" t="n">
        <v>919</v>
      </c>
      <c r="O23" s="25" t="n">
        <v>1390</v>
      </c>
      <c r="P23" s="25" t="n">
        <v>1117</v>
      </c>
      <c r="Q23" s="25" t="n">
        <v>1060</v>
      </c>
      <c r="R23" s="25" t="n">
        <v>1329</v>
      </c>
      <c r="S23" s="25" t="n">
        <v>8261</v>
      </c>
    </row>
    <row r="24" customFormat="false" ht="15" hidden="false" customHeight="false" outlineLevel="0" collapsed="false">
      <c r="A24" s="0" t="n">
        <v>10</v>
      </c>
      <c r="B24" s="0" t="s">
        <v>254</v>
      </c>
      <c r="C24" s="0" t="n">
        <v>65</v>
      </c>
      <c r="D24" s="5" t="n">
        <v>69</v>
      </c>
      <c r="E24" s="0" t="n">
        <v>67</v>
      </c>
      <c r="F24" s="25" t="s">
        <v>265</v>
      </c>
      <c r="G24" s="25" t="n">
        <v>18</v>
      </c>
      <c r="H24" s="25" t="n">
        <v>14</v>
      </c>
      <c r="I24" s="25" t="n">
        <v>17</v>
      </c>
      <c r="J24" s="25" t="n">
        <v>17</v>
      </c>
      <c r="K24" s="25" t="n">
        <v>48</v>
      </c>
      <c r="L24" s="25" t="n">
        <v>503</v>
      </c>
      <c r="M24" s="25" t="n">
        <v>812</v>
      </c>
      <c r="N24" s="25" t="n">
        <v>636</v>
      </c>
      <c r="O24" s="25" t="n">
        <v>855</v>
      </c>
      <c r="P24" s="25" t="n">
        <v>543</v>
      </c>
      <c r="Q24" s="25" t="n">
        <v>366</v>
      </c>
      <c r="R24" s="25" t="n">
        <v>551</v>
      </c>
      <c r="S24" s="25" t="n">
        <v>4380</v>
      </c>
    </row>
    <row r="25" customFormat="false" ht="15" hidden="false" customHeight="false" outlineLevel="0" collapsed="false">
      <c r="A25" s="0" t="n">
        <v>11</v>
      </c>
      <c r="B25" s="0" t="s">
        <v>254</v>
      </c>
      <c r="E25" s="0" t="s">
        <v>251</v>
      </c>
      <c r="F25" s="25" t="s">
        <v>360</v>
      </c>
      <c r="G25" s="25" t="n">
        <v>3421</v>
      </c>
      <c r="H25" s="25" t="n">
        <v>2525</v>
      </c>
      <c r="I25" s="25" t="n">
        <v>1670</v>
      </c>
      <c r="J25" s="25" t="n">
        <v>1824</v>
      </c>
      <c r="K25" s="25" t="n">
        <v>3636</v>
      </c>
      <c r="L25" s="25" t="n">
        <v>21526</v>
      </c>
      <c r="M25" s="25" t="n">
        <v>18112</v>
      </c>
      <c r="N25" s="25" t="n">
        <v>10748</v>
      </c>
      <c r="O25" s="25" t="n">
        <v>12271</v>
      </c>
      <c r="P25" s="25" t="n">
        <v>8238</v>
      </c>
      <c r="Q25" s="25" t="n">
        <v>4690</v>
      </c>
      <c r="R25" s="25" t="n">
        <v>2884</v>
      </c>
      <c r="S25" s="25" t="n">
        <v>91545</v>
      </c>
    </row>
    <row r="26" customFormat="false" ht="15" hidden="false" customHeight="false" outlineLevel="0" collapsed="false">
      <c r="A26" s="0" t="n">
        <v>1</v>
      </c>
      <c r="B26" s="0" t="s">
        <v>256</v>
      </c>
      <c r="C26" s="5" t="n">
        <v>15</v>
      </c>
      <c r="D26" s="0" t="n">
        <v>24</v>
      </c>
      <c r="E26" s="0" t="n">
        <v>20</v>
      </c>
      <c r="F26" s="25" t="s">
        <v>359</v>
      </c>
      <c r="G26" s="25" t="n">
        <v>41652</v>
      </c>
      <c r="H26" s="25" t="n">
        <v>42025</v>
      </c>
      <c r="I26" s="25" t="n">
        <v>41117</v>
      </c>
      <c r="J26" s="25" t="n">
        <v>43070</v>
      </c>
      <c r="K26" s="25" t="n">
        <v>48707</v>
      </c>
      <c r="L26" s="25" t="n">
        <v>50619</v>
      </c>
      <c r="M26" s="25" t="s">
        <v>361</v>
      </c>
      <c r="N26" s="25" t="s">
        <v>361</v>
      </c>
      <c r="O26" s="25" t="s">
        <v>361</v>
      </c>
      <c r="P26" s="25" t="s">
        <v>361</v>
      </c>
      <c r="Q26" s="25" t="s">
        <v>361</v>
      </c>
      <c r="R26" s="25" t="s">
        <v>361</v>
      </c>
      <c r="S26" s="25" t="n">
        <v>42518</v>
      </c>
    </row>
    <row r="27" customFormat="false" ht="15" hidden="false" customHeight="false" outlineLevel="0" collapsed="false">
      <c r="A27" s="0" t="n">
        <v>2</v>
      </c>
      <c r="B27" s="0" t="s">
        <v>256</v>
      </c>
      <c r="C27" s="0" t="n">
        <v>25</v>
      </c>
      <c r="D27" s="0" t="n">
        <v>29</v>
      </c>
      <c r="E27" s="0" t="n">
        <v>27</v>
      </c>
      <c r="F27" s="25" t="s">
        <v>257</v>
      </c>
      <c r="G27" s="25" t="n">
        <v>45641</v>
      </c>
      <c r="H27" s="25" t="n">
        <v>48375</v>
      </c>
      <c r="I27" s="25" t="n">
        <v>49233</v>
      </c>
      <c r="J27" s="25" t="n">
        <v>51422</v>
      </c>
      <c r="K27" s="25" t="n">
        <v>56708</v>
      </c>
      <c r="L27" s="25" t="n">
        <v>57698</v>
      </c>
      <c r="M27" s="25" t="n">
        <v>67301</v>
      </c>
      <c r="N27" s="25" t="s">
        <v>361</v>
      </c>
      <c r="O27" s="25" t="s">
        <v>361</v>
      </c>
      <c r="P27" s="25" t="s">
        <v>361</v>
      </c>
      <c r="Q27" s="25" t="s">
        <v>361</v>
      </c>
      <c r="R27" s="25" t="s">
        <v>361</v>
      </c>
      <c r="S27" s="25" t="n">
        <v>52473</v>
      </c>
    </row>
    <row r="28" customFormat="false" ht="15" hidden="false" customHeight="false" outlineLevel="0" collapsed="false">
      <c r="A28" s="0" t="n">
        <v>3</v>
      </c>
      <c r="B28" s="0" t="s">
        <v>256</v>
      </c>
      <c r="C28" s="0" t="n">
        <v>30</v>
      </c>
      <c r="D28" s="0" t="n">
        <v>34</v>
      </c>
      <c r="E28" s="0" t="n">
        <v>32</v>
      </c>
      <c r="F28" s="25" t="s">
        <v>258</v>
      </c>
      <c r="G28" s="25" t="n">
        <v>52053</v>
      </c>
      <c r="H28" s="25" t="n">
        <v>55366</v>
      </c>
      <c r="I28" s="25" t="n">
        <v>60255</v>
      </c>
      <c r="J28" s="25" t="n">
        <v>57928</v>
      </c>
      <c r="K28" s="25" t="n">
        <v>60881</v>
      </c>
      <c r="L28" s="25" t="n">
        <v>62208</v>
      </c>
      <c r="M28" s="25" t="n">
        <v>64847</v>
      </c>
      <c r="N28" s="25" t="n">
        <v>68721</v>
      </c>
      <c r="O28" s="25" t="s">
        <v>361</v>
      </c>
      <c r="P28" s="25" t="s">
        <v>361</v>
      </c>
      <c r="Q28" s="25" t="s">
        <v>361</v>
      </c>
      <c r="R28" s="25" t="s">
        <v>361</v>
      </c>
      <c r="S28" s="25" t="n">
        <v>60796</v>
      </c>
    </row>
    <row r="29" customFormat="false" ht="15" hidden="false" customHeight="false" outlineLevel="0" collapsed="false">
      <c r="A29" s="0" t="n">
        <v>4</v>
      </c>
      <c r="B29" s="0" t="s">
        <v>256</v>
      </c>
      <c r="C29" s="0" t="n">
        <v>35</v>
      </c>
      <c r="D29" s="0" t="n">
        <v>39</v>
      </c>
      <c r="E29" s="0" t="n">
        <v>37</v>
      </c>
      <c r="F29" s="25" t="s">
        <v>259</v>
      </c>
      <c r="G29" s="25" t="n">
        <v>56019</v>
      </c>
      <c r="H29" s="25" t="n">
        <v>62461</v>
      </c>
      <c r="I29" s="25" t="n">
        <v>65478</v>
      </c>
      <c r="J29" s="25" t="n">
        <v>67825</v>
      </c>
      <c r="K29" s="25" t="n">
        <v>62932</v>
      </c>
      <c r="L29" s="25" t="n">
        <v>64244</v>
      </c>
      <c r="M29" s="25" t="n">
        <v>69453</v>
      </c>
      <c r="N29" s="25" t="n">
        <v>76506</v>
      </c>
      <c r="O29" s="25" t="n">
        <v>81677</v>
      </c>
      <c r="P29" s="25" t="s">
        <v>361</v>
      </c>
      <c r="Q29" s="25" t="s">
        <v>361</v>
      </c>
      <c r="R29" s="25" t="s">
        <v>361</v>
      </c>
      <c r="S29" s="25" t="n">
        <v>66724</v>
      </c>
    </row>
    <row r="30" customFormat="false" ht="15" hidden="false" customHeight="false" outlineLevel="0" collapsed="false">
      <c r="A30" s="0" t="n">
        <v>5</v>
      </c>
      <c r="B30" s="0" t="s">
        <v>256</v>
      </c>
      <c r="C30" s="0" t="n">
        <v>40</v>
      </c>
      <c r="D30" s="0" t="n">
        <v>44</v>
      </c>
      <c r="E30" s="0" t="n">
        <v>42</v>
      </c>
      <c r="F30" s="25" t="s">
        <v>260</v>
      </c>
      <c r="G30" s="25" t="n">
        <v>57014</v>
      </c>
      <c r="H30" s="25" t="n">
        <v>60065</v>
      </c>
      <c r="I30" s="25" t="n">
        <v>64347</v>
      </c>
      <c r="J30" s="25" t="n">
        <v>64759</v>
      </c>
      <c r="K30" s="25" t="n">
        <v>65158</v>
      </c>
      <c r="L30" s="25" t="n">
        <v>65428</v>
      </c>
      <c r="M30" s="25" t="n">
        <v>71747</v>
      </c>
      <c r="N30" s="25" t="n">
        <v>80339</v>
      </c>
      <c r="O30" s="25" t="n">
        <v>82549</v>
      </c>
      <c r="P30" s="25" t="n">
        <v>84190</v>
      </c>
      <c r="Q30" s="25" t="s">
        <v>361</v>
      </c>
      <c r="R30" s="25" t="s">
        <v>361</v>
      </c>
      <c r="S30" s="25" t="n">
        <v>72216</v>
      </c>
    </row>
    <row r="31" customFormat="false" ht="15" hidden="false" customHeight="false" outlineLevel="0" collapsed="false">
      <c r="A31" s="0" t="n">
        <v>6</v>
      </c>
      <c r="B31" s="0" t="s">
        <v>256</v>
      </c>
      <c r="C31" s="0" t="n">
        <v>45</v>
      </c>
      <c r="D31" s="0" t="n">
        <v>49</v>
      </c>
      <c r="E31" s="0" t="n">
        <v>47</v>
      </c>
      <c r="F31" s="25" t="s">
        <v>261</v>
      </c>
      <c r="G31" s="25" t="n">
        <v>53442</v>
      </c>
      <c r="H31" s="25" t="n">
        <v>53652</v>
      </c>
      <c r="I31" s="25" t="n">
        <v>65812</v>
      </c>
      <c r="J31" s="25" t="n">
        <v>63480</v>
      </c>
      <c r="K31" s="25" t="n">
        <v>62776</v>
      </c>
      <c r="L31" s="25" t="n">
        <v>61770</v>
      </c>
      <c r="M31" s="25" t="n">
        <v>68240</v>
      </c>
      <c r="N31" s="25" t="n">
        <v>78678</v>
      </c>
      <c r="O31" s="25" t="n">
        <v>86333</v>
      </c>
      <c r="P31" s="25" t="n">
        <v>83835</v>
      </c>
      <c r="Q31" s="25" t="n">
        <v>91888</v>
      </c>
      <c r="R31" s="25" t="s">
        <v>361</v>
      </c>
      <c r="S31" s="25" t="n">
        <v>75120</v>
      </c>
    </row>
    <row r="32" customFormat="false" ht="15" hidden="false" customHeight="false" outlineLevel="0" collapsed="false">
      <c r="A32" s="0" t="n">
        <v>7</v>
      </c>
      <c r="B32" s="0" t="s">
        <v>256</v>
      </c>
      <c r="C32" s="0" t="n">
        <v>50</v>
      </c>
      <c r="D32" s="0" t="n">
        <v>54</v>
      </c>
      <c r="E32" s="0" t="n">
        <v>52</v>
      </c>
      <c r="F32" s="25" t="s">
        <v>262</v>
      </c>
      <c r="G32" s="25" t="n">
        <v>60160</v>
      </c>
      <c r="H32" s="25" t="n">
        <v>55288</v>
      </c>
      <c r="I32" s="25" t="n">
        <v>69227</v>
      </c>
      <c r="J32" s="25" t="n">
        <v>62189</v>
      </c>
      <c r="K32" s="25" t="n">
        <v>58006</v>
      </c>
      <c r="L32" s="25" t="n">
        <v>58893</v>
      </c>
      <c r="M32" s="25" t="n">
        <v>66014</v>
      </c>
      <c r="N32" s="25" t="n">
        <v>77589</v>
      </c>
      <c r="O32" s="25" t="n">
        <v>82585</v>
      </c>
      <c r="P32" s="25" t="n">
        <v>90871</v>
      </c>
      <c r="Q32" s="25" t="n">
        <v>93520</v>
      </c>
      <c r="R32" s="25" t="n">
        <v>92712</v>
      </c>
      <c r="S32" s="25" t="n">
        <v>77354</v>
      </c>
    </row>
    <row r="33" customFormat="false" ht="15" hidden="false" customHeight="false" outlineLevel="0" collapsed="false">
      <c r="A33" s="0" t="n">
        <v>8</v>
      </c>
      <c r="B33" s="0" t="s">
        <v>256</v>
      </c>
      <c r="C33" s="0" t="n">
        <v>55</v>
      </c>
      <c r="D33" s="0" t="n">
        <v>59</v>
      </c>
      <c r="E33" s="0" t="n">
        <v>57</v>
      </c>
      <c r="F33" s="25" t="s">
        <v>263</v>
      </c>
      <c r="G33" s="25" t="n">
        <v>55776</v>
      </c>
      <c r="H33" s="25" t="n">
        <v>58458</v>
      </c>
      <c r="I33" s="25" t="n">
        <v>62827</v>
      </c>
      <c r="J33" s="25" t="n">
        <v>72398</v>
      </c>
      <c r="K33" s="25" t="n">
        <v>64231</v>
      </c>
      <c r="L33" s="25" t="n">
        <v>59905</v>
      </c>
      <c r="M33" s="25" t="n">
        <v>65023</v>
      </c>
      <c r="N33" s="25" t="n">
        <v>73285</v>
      </c>
      <c r="O33" s="25" t="n">
        <v>76252</v>
      </c>
      <c r="P33" s="25" t="n">
        <v>88376</v>
      </c>
      <c r="Q33" s="25" t="n">
        <v>85992</v>
      </c>
      <c r="R33" s="25" t="n">
        <v>77795</v>
      </c>
      <c r="S33" s="25" t="n">
        <v>75130</v>
      </c>
    </row>
    <row r="34" customFormat="false" ht="15" hidden="false" customHeight="false" outlineLevel="0" collapsed="false">
      <c r="A34" s="0" t="n">
        <v>9</v>
      </c>
      <c r="B34" s="0" t="s">
        <v>256</v>
      </c>
      <c r="C34" s="0" t="n">
        <v>60</v>
      </c>
      <c r="D34" s="0" t="n">
        <v>64</v>
      </c>
      <c r="E34" s="0" t="n">
        <v>62</v>
      </c>
      <c r="F34" s="25" t="s">
        <v>264</v>
      </c>
      <c r="G34" s="25" t="n">
        <v>66720</v>
      </c>
      <c r="H34" s="25" t="n">
        <v>66602</v>
      </c>
      <c r="I34" s="25" t="n">
        <v>64660</v>
      </c>
      <c r="J34" s="25" t="n">
        <v>70492</v>
      </c>
      <c r="K34" s="25" t="n">
        <v>61399</v>
      </c>
      <c r="L34" s="25" t="n">
        <v>61891</v>
      </c>
      <c r="M34" s="25" t="n">
        <v>64134</v>
      </c>
      <c r="N34" s="25" t="n">
        <v>70038</v>
      </c>
      <c r="O34" s="25" t="n">
        <v>73917</v>
      </c>
      <c r="P34" s="25" t="n">
        <v>81185</v>
      </c>
      <c r="Q34" s="25" t="n">
        <v>83754</v>
      </c>
      <c r="R34" s="25" t="n">
        <v>77321</v>
      </c>
      <c r="S34" s="25" t="n">
        <v>73179</v>
      </c>
    </row>
    <row r="35" customFormat="false" ht="15" hidden="false" customHeight="false" outlineLevel="0" collapsed="false">
      <c r="A35" s="0" t="n">
        <v>10</v>
      </c>
      <c r="B35" s="0" t="s">
        <v>256</v>
      </c>
      <c r="C35" s="0" t="n">
        <v>65</v>
      </c>
      <c r="D35" s="5" t="n">
        <v>69</v>
      </c>
      <c r="E35" s="0" t="n">
        <v>67</v>
      </c>
      <c r="F35" s="25" t="s">
        <v>265</v>
      </c>
      <c r="G35" s="25" t="n">
        <v>91013</v>
      </c>
      <c r="H35" s="25" t="n">
        <v>87056</v>
      </c>
      <c r="I35" s="25" t="n">
        <v>57260</v>
      </c>
      <c r="J35" s="25" t="n">
        <v>74094</v>
      </c>
      <c r="K35" s="25" t="n">
        <v>82229</v>
      </c>
      <c r="L35" s="25" t="n">
        <v>67117</v>
      </c>
      <c r="M35" s="25" t="n">
        <v>65304</v>
      </c>
      <c r="N35" s="25" t="n">
        <v>68995</v>
      </c>
      <c r="O35" s="25" t="n">
        <v>66414</v>
      </c>
      <c r="P35" s="25" t="n">
        <v>77080</v>
      </c>
      <c r="Q35" s="25" t="n">
        <v>85126</v>
      </c>
      <c r="R35" s="25" t="n">
        <v>80570</v>
      </c>
      <c r="S35" s="25" t="n">
        <v>71665</v>
      </c>
    </row>
    <row r="36" customFormat="false" ht="15" hidden="false" customHeight="false" outlineLevel="0" collapsed="false">
      <c r="A36" s="0" t="n">
        <v>11</v>
      </c>
      <c r="B36" s="0" t="s">
        <v>256</v>
      </c>
      <c r="E36" s="0" t="s">
        <v>251</v>
      </c>
      <c r="F36" s="25" t="s">
        <v>362</v>
      </c>
      <c r="G36" s="25" t="n">
        <v>51193</v>
      </c>
      <c r="H36" s="25" t="n">
        <v>54856</v>
      </c>
      <c r="I36" s="25" t="n">
        <v>60044</v>
      </c>
      <c r="J36" s="25" t="n">
        <v>60270</v>
      </c>
      <c r="K36" s="25" t="n">
        <v>61488</v>
      </c>
      <c r="L36" s="25" t="n">
        <v>62373</v>
      </c>
      <c r="M36" s="25" t="n">
        <v>68079</v>
      </c>
      <c r="N36" s="25" t="n">
        <v>76711</v>
      </c>
      <c r="O36" s="25" t="n">
        <v>80566</v>
      </c>
      <c r="P36" s="25" t="n">
        <v>86595</v>
      </c>
      <c r="Q36" s="25" t="n">
        <v>87698</v>
      </c>
      <c r="R36" s="25" t="n">
        <v>78759</v>
      </c>
      <c r="S36" s="25" t="n">
        <v>70873</v>
      </c>
    </row>
    <row r="41" customFormat="false" ht="15" hidden="false" customHeight="false" outlineLevel="0" collapsed="false">
      <c r="L41" s="36" t="s">
        <v>363</v>
      </c>
    </row>
    <row r="42" customFormat="false" ht="15" hidden="false" customHeight="false" outlineLevel="0" collapsed="false">
      <c r="L42" s="36" t="s">
        <v>364</v>
      </c>
    </row>
    <row r="43" customFormat="false" ht="15" hidden="false" customHeight="true" outlineLevel="0" collapsed="false">
      <c r="L43" s="37"/>
      <c r="M43" s="37"/>
      <c r="N43" s="37"/>
      <c r="O43" s="37"/>
      <c r="P43" s="37"/>
      <c r="Q43" s="37"/>
      <c r="R43" s="38" t="s">
        <v>365</v>
      </c>
      <c r="S43" s="38"/>
      <c r="T43" s="37"/>
      <c r="U43" s="37"/>
      <c r="V43" s="37"/>
      <c r="W43" s="37"/>
      <c r="X43" s="37"/>
      <c r="Y43" s="39" t="s">
        <v>366</v>
      </c>
    </row>
    <row r="44" customFormat="false" ht="15" hidden="false" customHeight="false" outlineLevel="0" collapsed="false">
      <c r="L44" s="40" t="s">
        <v>367</v>
      </c>
      <c r="M44" s="37"/>
      <c r="N44" s="37"/>
      <c r="O44" s="37"/>
      <c r="P44" s="37"/>
      <c r="Q44" s="37"/>
      <c r="R44" s="38"/>
      <c r="S44" s="38"/>
      <c r="T44" s="37"/>
      <c r="U44" s="37"/>
      <c r="V44" s="37"/>
      <c r="W44" s="37"/>
      <c r="X44" s="37"/>
      <c r="Y44" s="39"/>
    </row>
    <row r="45" customFormat="false" ht="15" hidden="false" customHeight="false" outlineLevel="0" collapsed="false">
      <c r="L45" s="41"/>
      <c r="M45" s="37"/>
      <c r="N45" s="37"/>
      <c r="O45" s="37"/>
      <c r="P45" s="37"/>
      <c r="Q45" s="37"/>
      <c r="R45" s="38"/>
      <c r="S45" s="38"/>
      <c r="T45" s="37"/>
      <c r="U45" s="37"/>
      <c r="V45" s="37"/>
      <c r="W45" s="37"/>
      <c r="X45" s="37"/>
      <c r="Y45" s="39"/>
    </row>
    <row r="46" customFormat="false" ht="16.5" hidden="false" customHeight="false" outlineLevel="0" collapsed="false">
      <c r="L46" s="42" t="s">
        <v>188</v>
      </c>
      <c r="M46" s="43" t="s">
        <v>350</v>
      </c>
      <c r="N46" s="43" t="s">
        <v>351</v>
      </c>
      <c r="O46" s="43" t="s">
        <v>352</v>
      </c>
      <c r="P46" s="43" t="s">
        <v>353</v>
      </c>
      <c r="Q46" s="43" t="s">
        <v>354</v>
      </c>
      <c r="R46" s="44" t="s">
        <v>355</v>
      </c>
      <c r="S46" s="44" t="s">
        <v>356</v>
      </c>
      <c r="T46" s="44" t="s">
        <v>357</v>
      </c>
      <c r="U46" s="43" t="s">
        <v>325</v>
      </c>
      <c r="V46" s="45" t="s">
        <v>257</v>
      </c>
      <c r="W46" s="45" t="s">
        <v>258</v>
      </c>
      <c r="X46" s="43" t="s">
        <v>358</v>
      </c>
      <c r="Y46" s="39"/>
    </row>
    <row r="47" customFormat="false" ht="15" hidden="false" customHeight="false" outlineLevel="0" collapsed="false">
      <c r="L47" s="46" t="s">
        <v>359</v>
      </c>
      <c r="M47" s="47" t="n">
        <v>315</v>
      </c>
      <c r="N47" s="47" t="n">
        <v>118</v>
      </c>
      <c r="O47" s="47" t="n">
        <v>44</v>
      </c>
      <c r="P47" s="47" t="n">
        <v>59</v>
      </c>
      <c r="Q47" s="47" t="n">
        <v>32</v>
      </c>
      <c r="R47" s="47" t="n">
        <v>20</v>
      </c>
      <c r="S47" s="47" t="n">
        <v>0</v>
      </c>
      <c r="T47" s="47" t="n">
        <v>0</v>
      </c>
      <c r="U47" s="47" t="n">
        <v>0</v>
      </c>
      <c r="V47" s="47" t="n">
        <v>0</v>
      </c>
      <c r="W47" s="48" t="n">
        <v>0</v>
      </c>
      <c r="X47" s="47" t="n">
        <v>0</v>
      </c>
      <c r="Y47" s="49" t="n">
        <v>588</v>
      </c>
    </row>
    <row r="48" customFormat="false" ht="15" hidden="false" customHeight="false" outlineLevel="0" collapsed="false">
      <c r="L48" s="50" t="s">
        <v>257</v>
      </c>
      <c r="M48" s="51" t="n">
        <v>1035</v>
      </c>
      <c r="N48" s="52" t="n">
        <v>656</v>
      </c>
      <c r="O48" s="52" t="n">
        <v>346</v>
      </c>
      <c r="P48" s="52" t="n">
        <v>387</v>
      </c>
      <c r="Q48" s="52" t="n">
        <v>572</v>
      </c>
      <c r="R48" s="51" t="n">
        <v>1617</v>
      </c>
      <c r="S48" s="52" t="n">
        <v>28</v>
      </c>
      <c r="T48" s="52" t="n">
        <v>0</v>
      </c>
      <c r="U48" s="52" t="n">
        <v>0</v>
      </c>
      <c r="V48" s="52" t="n">
        <v>0</v>
      </c>
      <c r="W48" s="53" t="n">
        <v>0</v>
      </c>
      <c r="X48" s="52" t="n">
        <v>0</v>
      </c>
      <c r="Y48" s="54" t="n">
        <v>4641</v>
      </c>
    </row>
    <row r="49" customFormat="false" ht="15" hidden="false" customHeight="false" outlineLevel="0" collapsed="false">
      <c r="L49" s="50" t="s">
        <v>258</v>
      </c>
      <c r="M49" s="52" t="n">
        <v>754</v>
      </c>
      <c r="N49" s="52" t="n">
        <v>608</v>
      </c>
      <c r="O49" s="52" t="n">
        <v>413</v>
      </c>
      <c r="P49" s="52" t="n">
        <v>477</v>
      </c>
      <c r="Q49" s="52" t="n">
        <v>930</v>
      </c>
      <c r="R49" s="51" t="n">
        <v>5070</v>
      </c>
      <c r="S49" s="52" t="n">
        <v>958</v>
      </c>
      <c r="T49" s="52" t="n">
        <v>46</v>
      </c>
      <c r="U49" s="52" t="n">
        <v>0</v>
      </c>
      <c r="V49" s="52" t="n">
        <v>0</v>
      </c>
      <c r="W49" s="53" t="n">
        <v>0</v>
      </c>
      <c r="X49" s="52" t="n">
        <v>0</v>
      </c>
      <c r="Y49" s="54" t="n">
        <v>9256</v>
      </c>
    </row>
    <row r="50" customFormat="false" ht="15" hidden="false" customHeight="false" outlineLevel="0" collapsed="false">
      <c r="L50" s="50" t="s">
        <v>259</v>
      </c>
      <c r="M50" s="52" t="n">
        <v>429</v>
      </c>
      <c r="N50" s="52" t="n">
        <v>360</v>
      </c>
      <c r="O50" s="52" t="n">
        <v>277</v>
      </c>
      <c r="P50" s="52" t="n">
        <v>303</v>
      </c>
      <c r="Q50" s="52" t="n">
        <v>650</v>
      </c>
      <c r="R50" s="51" t="n">
        <v>4485</v>
      </c>
      <c r="S50" s="51" t="n">
        <v>3847</v>
      </c>
      <c r="T50" s="52" t="n">
        <v>846</v>
      </c>
      <c r="U50" s="52" t="n">
        <v>64</v>
      </c>
      <c r="V50" s="52" t="n">
        <v>0</v>
      </c>
      <c r="W50" s="53" t="n">
        <v>0</v>
      </c>
      <c r="X50" s="52" t="n">
        <v>0</v>
      </c>
      <c r="Y50" s="54" t="n">
        <v>11261</v>
      </c>
    </row>
    <row r="51" customFormat="false" ht="15" hidden="false" customHeight="false" outlineLevel="0" collapsed="false">
      <c r="L51" s="50" t="s">
        <v>260</v>
      </c>
      <c r="M51" s="52" t="n">
        <v>299</v>
      </c>
      <c r="N51" s="52" t="n">
        <v>255</v>
      </c>
      <c r="O51" s="52" t="n">
        <v>197</v>
      </c>
      <c r="P51" s="52" t="n">
        <v>195</v>
      </c>
      <c r="Q51" s="52" t="n">
        <v>457</v>
      </c>
      <c r="R51" s="51" t="n">
        <v>3264</v>
      </c>
      <c r="S51" s="51" t="n">
        <v>4080</v>
      </c>
      <c r="T51" s="51" t="n">
        <v>2750</v>
      </c>
      <c r="U51" s="51" t="n">
        <v>1375</v>
      </c>
      <c r="V51" s="52" t="n">
        <v>116</v>
      </c>
      <c r="W51" s="53" t="n">
        <v>0</v>
      </c>
      <c r="X51" s="52" t="n">
        <v>0</v>
      </c>
      <c r="Y51" s="54" t="n">
        <v>12988</v>
      </c>
    </row>
    <row r="52" customFormat="false" ht="15" hidden="false" customHeight="false" outlineLevel="0" collapsed="false">
      <c r="L52" s="50" t="s">
        <v>261</v>
      </c>
      <c r="M52" s="52" t="n">
        <v>210</v>
      </c>
      <c r="N52" s="52" t="n">
        <v>178</v>
      </c>
      <c r="O52" s="52" t="n">
        <v>124</v>
      </c>
      <c r="P52" s="52" t="n">
        <v>131</v>
      </c>
      <c r="Q52" s="52" t="n">
        <v>351</v>
      </c>
      <c r="R52" s="51" t="n">
        <v>2309</v>
      </c>
      <c r="S52" s="51" t="n">
        <v>2963</v>
      </c>
      <c r="T52" s="51" t="n">
        <v>2449</v>
      </c>
      <c r="U52" s="51" t="n">
        <v>3695</v>
      </c>
      <c r="V52" s="51" t="n">
        <v>1580</v>
      </c>
      <c r="W52" s="53" t="n">
        <v>160</v>
      </c>
      <c r="X52" s="52" t="n">
        <v>0</v>
      </c>
      <c r="Y52" s="54" t="n">
        <v>14150</v>
      </c>
    </row>
    <row r="53" customFormat="false" ht="15" hidden="false" customHeight="false" outlineLevel="0" collapsed="false">
      <c r="L53" s="50" t="s">
        <v>262</v>
      </c>
      <c r="M53" s="52" t="n">
        <v>201</v>
      </c>
      <c r="N53" s="52" t="n">
        <v>167</v>
      </c>
      <c r="O53" s="52" t="n">
        <v>105</v>
      </c>
      <c r="P53" s="52" t="n">
        <v>123</v>
      </c>
      <c r="Q53" s="52" t="n">
        <v>264</v>
      </c>
      <c r="R53" s="51" t="n">
        <v>1934</v>
      </c>
      <c r="S53" s="51" t="n">
        <v>2338</v>
      </c>
      <c r="T53" s="51" t="n">
        <v>1724</v>
      </c>
      <c r="U53" s="51" t="n">
        <v>2895</v>
      </c>
      <c r="V53" s="51" t="n">
        <v>2868</v>
      </c>
      <c r="W53" s="55" t="n">
        <v>1295</v>
      </c>
      <c r="X53" s="52" t="n">
        <v>126</v>
      </c>
      <c r="Y53" s="54" t="n">
        <v>14040</v>
      </c>
    </row>
    <row r="54" customFormat="false" ht="15" hidden="false" customHeight="false" outlineLevel="0" collapsed="false">
      <c r="L54" s="50" t="s">
        <v>263</v>
      </c>
      <c r="M54" s="52" t="n">
        <v>108</v>
      </c>
      <c r="N54" s="52" t="n">
        <v>111</v>
      </c>
      <c r="O54" s="52" t="n">
        <v>97</v>
      </c>
      <c r="P54" s="52" t="n">
        <v>79</v>
      </c>
      <c r="Q54" s="52" t="n">
        <v>209</v>
      </c>
      <c r="R54" s="51" t="n">
        <v>1442</v>
      </c>
      <c r="S54" s="51" t="n">
        <v>1858</v>
      </c>
      <c r="T54" s="51" t="n">
        <v>1378</v>
      </c>
      <c r="U54" s="51" t="n">
        <v>1997</v>
      </c>
      <c r="V54" s="51" t="n">
        <v>2014</v>
      </c>
      <c r="W54" s="55" t="n">
        <v>1809</v>
      </c>
      <c r="X54" s="52" t="n">
        <v>878</v>
      </c>
      <c r="Y54" s="54" t="n">
        <v>11980</v>
      </c>
    </row>
    <row r="55" customFormat="false" ht="15" hidden="false" customHeight="false" outlineLevel="0" collapsed="false">
      <c r="L55" s="50" t="s">
        <v>264</v>
      </c>
      <c r="M55" s="52" t="n">
        <v>52</v>
      </c>
      <c r="N55" s="52" t="n">
        <v>58</v>
      </c>
      <c r="O55" s="52" t="n">
        <v>50</v>
      </c>
      <c r="P55" s="52" t="n">
        <v>53</v>
      </c>
      <c r="Q55" s="52" t="n">
        <v>123</v>
      </c>
      <c r="R55" s="52" t="n">
        <v>882</v>
      </c>
      <c r="S55" s="51" t="n">
        <v>1228</v>
      </c>
      <c r="T55" s="52" t="n">
        <v>919</v>
      </c>
      <c r="U55" s="51" t="n">
        <v>1390</v>
      </c>
      <c r="V55" s="51" t="n">
        <v>1117</v>
      </c>
      <c r="W55" s="55" t="n">
        <v>1060</v>
      </c>
      <c r="X55" s="51" t="n">
        <v>1329</v>
      </c>
      <c r="Y55" s="54" t="n">
        <v>8261</v>
      </c>
    </row>
    <row r="56" customFormat="false" ht="15" hidden="false" customHeight="false" outlineLevel="0" collapsed="false">
      <c r="L56" s="56" t="s">
        <v>265</v>
      </c>
      <c r="M56" s="57" t="n">
        <v>18</v>
      </c>
      <c r="N56" s="57" t="n">
        <v>14</v>
      </c>
      <c r="O56" s="57" t="n">
        <v>17</v>
      </c>
      <c r="P56" s="57" t="n">
        <v>17</v>
      </c>
      <c r="Q56" s="57" t="n">
        <v>48</v>
      </c>
      <c r="R56" s="57" t="n">
        <v>503</v>
      </c>
      <c r="S56" s="57" t="n">
        <v>812</v>
      </c>
      <c r="T56" s="57" t="n">
        <v>636</v>
      </c>
      <c r="U56" s="57" t="n">
        <v>855</v>
      </c>
      <c r="V56" s="57" t="n">
        <v>543</v>
      </c>
      <c r="W56" s="58" t="n">
        <v>366</v>
      </c>
      <c r="X56" s="57" t="n">
        <v>551</v>
      </c>
      <c r="Y56" s="59" t="n">
        <v>4380</v>
      </c>
    </row>
    <row r="57" customFormat="false" ht="16.5" hidden="false" customHeight="false" outlineLevel="0" collapsed="false">
      <c r="L57" s="60" t="s">
        <v>360</v>
      </c>
      <c r="M57" s="61" t="n">
        <v>3421</v>
      </c>
      <c r="N57" s="61" t="n">
        <v>2525</v>
      </c>
      <c r="O57" s="61" t="n">
        <v>1670</v>
      </c>
      <c r="P57" s="61" t="n">
        <v>1824</v>
      </c>
      <c r="Q57" s="61" t="n">
        <v>3636</v>
      </c>
      <c r="R57" s="61" t="n">
        <v>21526</v>
      </c>
      <c r="S57" s="61" t="n">
        <v>18112</v>
      </c>
      <c r="T57" s="61" t="n">
        <v>10748</v>
      </c>
      <c r="U57" s="61" t="n">
        <v>12271</v>
      </c>
      <c r="V57" s="61" t="n">
        <v>8238</v>
      </c>
      <c r="W57" s="62" t="n">
        <v>4690</v>
      </c>
      <c r="X57" s="61" t="n">
        <v>2884</v>
      </c>
      <c r="Y57" s="63" t="n">
        <v>91545</v>
      </c>
    </row>
    <row r="61" customFormat="false" ht="15" hidden="false" customHeight="false" outlineLevel="0" collapsed="false">
      <c r="L61" s="64" t="s">
        <v>368</v>
      </c>
    </row>
    <row r="62" customFormat="false" ht="15" hidden="false" customHeight="true" outlineLevel="0" collapsed="false">
      <c r="L62" s="37"/>
      <c r="M62" s="37"/>
      <c r="N62" s="37"/>
      <c r="O62" s="37"/>
      <c r="P62" s="37"/>
      <c r="Q62" s="37"/>
      <c r="R62" s="65" t="s">
        <v>365</v>
      </c>
      <c r="S62" s="65"/>
      <c r="T62" s="37"/>
      <c r="U62" s="37"/>
      <c r="V62" s="37"/>
      <c r="W62" s="37"/>
      <c r="X62" s="37"/>
      <c r="Y62" s="50" t="s">
        <v>369</v>
      </c>
    </row>
    <row r="63" customFormat="false" ht="16.5" hidden="false" customHeight="false" outlineLevel="0" collapsed="false">
      <c r="L63" s="66" t="s">
        <v>188</v>
      </c>
      <c r="M63" s="45" t="s">
        <v>350</v>
      </c>
      <c r="N63" s="67" t="s">
        <v>351</v>
      </c>
      <c r="O63" s="67" t="s">
        <v>352</v>
      </c>
      <c r="P63" s="67" t="s">
        <v>353</v>
      </c>
      <c r="Q63" s="67" t="s">
        <v>354</v>
      </c>
      <c r="R63" s="44" t="s">
        <v>355</v>
      </c>
      <c r="S63" s="44" t="s">
        <v>356</v>
      </c>
      <c r="T63" s="44" t="s">
        <v>357</v>
      </c>
      <c r="U63" s="43" t="s">
        <v>325</v>
      </c>
      <c r="V63" s="45" t="s">
        <v>257</v>
      </c>
      <c r="W63" s="45" t="s">
        <v>258</v>
      </c>
      <c r="X63" s="43" t="s">
        <v>358</v>
      </c>
      <c r="Y63" s="68" t="s">
        <v>370</v>
      </c>
    </row>
    <row r="64" customFormat="false" ht="15" hidden="false" customHeight="false" outlineLevel="0" collapsed="false">
      <c r="L64" s="69" t="s">
        <v>359</v>
      </c>
      <c r="M64" s="70" t="n">
        <v>41652</v>
      </c>
      <c r="N64" s="71" t="n">
        <v>42025</v>
      </c>
      <c r="O64" s="71" t="n">
        <v>41117</v>
      </c>
      <c r="P64" s="71" t="n">
        <v>43070</v>
      </c>
      <c r="Q64" s="71" t="n">
        <v>48707</v>
      </c>
      <c r="R64" s="70" t="n">
        <v>50619</v>
      </c>
      <c r="S64" s="69" t="s">
        <v>361</v>
      </c>
      <c r="T64" s="69" t="s">
        <v>361</v>
      </c>
      <c r="U64" s="46" t="s">
        <v>361</v>
      </c>
      <c r="V64" s="46" t="s">
        <v>361</v>
      </c>
      <c r="W64" s="46" t="s">
        <v>361</v>
      </c>
      <c r="X64" s="69" t="s">
        <v>361</v>
      </c>
      <c r="Y64" s="72" t="n">
        <v>42518</v>
      </c>
    </row>
    <row r="65" customFormat="false" ht="15" hidden="false" customHeight="false" outlineLevel="0" collapsed="false">
      <c r="L65" s="73" t="s">
        <v>257</v>
      </c>
      <c r="M65" s="51" t="n">
        <v>45641</v>
      </c>
      <c r="N65" s="74" t="n">
        <v>48375</v>
      </c>
      <c r="O65" s="74" t="n">
        <v>49233</v>
      </c>
      <c r="P65" s="74" t="n">
        <v>51422</v>
      </c>
      <c r="Q65" s="74" t="n">
        <v>56708</v>
      </c>
      <c r="R65" s="51" t="n">
        <v>57698</v>
      </c>
      <c r="S65" s="51" t="n">
        <v>67301</v>
      </c>
      <c r="T65" s="75" t="s">
        <v>361</v>
      </c>
      <c r="U65" s="76" t="s">
        <v>361</v>
      </c>
      <c r="V65" s="76" t="s">
        <v>361</v>
      </c>
      <c r="W65" s="76" t="s">
        <v>361</v>
      </c>
      <c r="X65" s="75" t="s">
        <v>361</v>
      </c>
      <c r="Y65" s="54" t="n">
        <v>52473</v>
      </c>
    </row>
    <row r="66" customFormat="false" ht="15" hidden="false" customHeight="false" outlineLevel="0" collapsed="false">
      <c r="L66" s="73" t="s">
        <v>258</v>
      </c>
      <c r="M66" s="51" t="n">
        <v>52053</v>
      </c>
      <c r="N66" s="74" t="n">
        <v>55366</v>
      </c>
      <c r="O66" s="74" t="n">
        <v>60255</v>
      </c>
      <c r="P66" s="74" t="n">
        <v>57928</v>
      </c>
      <c r="Q66" s="74" t="n">
        <v>60881</v>
      </c>
      <c r="R66" s="51" t="n">
        <v>62208</v>
      </c>
      <c r="S66" s="51" t="n">
        <v>64847</v>
      </c>
      <c r="T66" s="51" t="n">
        <v>68721</v>
      </c>
      <c r="U66" s="76" t="s">
        <v>361</v>
      </c>
      <c r="V66" s="76" t="s">
        <v>361</v>
      </c>
      <c r="W66" s="76" t="s">
        <v>361</v>
      </c>
      <c r="X66" s="75" t="s">
        <v>361</v>
      </c>
      <c r="Y66" s="54" t="n">
        <v>60796</v>
      </c>
    </row>
    <row r="67" customFormat="false" ht="15" hidden="false" customHeight="false" outlineLevel="0" collapsed="false">
      <c r="L67" s="73" t="s">
        <v>259</v>
      </c>
      <c r="M67" s="51" t="n">
        <v>56019</v>
      </c>
      <c r="N67" s="74" t="n">
        <v>62461</v>
      </c>
      <c r="O67" s="74" t="n">
        <v>65478</v>
      </c>
      <c r="P67" s="74" t="n">
        <v>67825</v>
      </c>
      <c r="Q67" s="74" t="n">
        <v>62932</v>
      </c>
      <c r="R67" s="51" t="n">
        <v>64244</v>
      </c>
      <c r="S67" s="51" t="n">
        <v>69453</v>
      </c>
      <c r="T67" s="51" t="n">
        <v>76506</v>
      </c>
      <c r="U67" s="51" t="n">
        <v>81677</v>
      </c>
      <c r="V67" s="76" t="s">
        <v>361</v>
      </c>
      <c r="W67" s="76" t="s">
        <v>361</v>
      </c>
      <c r="X67" s="75" t="s">
        <v>361</v>
      </c>
      <c r="Y67" s="54" t="n">
        <v>66724</v>
      </c>
    </row>
    <row r="68" customFormat="false" ht="15" hidden="false" customHeight="false" outlineLevel="0" collapsed="false">
      <c r="L68" s="73" t="s">
        <v>260</v>
      </c>
      <c r="M68" s="51" t="n">
        <v>57014</v>
      </c>
      <c r="N68" s="74" t="n">
        <v>60065</v>
      </c>
      <c r="O68" s="74" t="n">
        <v>64347</v>
      </c>
      <c r="P68" s="74" t="n">
        <v>64759</v>
      </c>
      <c r="Q68" s="74" t="n">
        <v>65158</v>
      </c>
      <c r="R68" s="51" t="n">
        <v>65428</v>
      </c>
      <c r="S68" s="51" t="n">
        <v>71747</v>
      </c>
      <c r="T68" s="51" t="n">
        <v>80339</v>
      </c>
      <c r="U68" s="51" t="n">
        <v>82549</v>
      </c>
      <c r="V68" s="51" t="n">
        <v>84190</v>
      </c>
      <c r="W68" s="76" t="s">
        <v>361</v>
      </c>
      <c r="X68" s="75" t="s">
        <v>361</v>
      </c>
      <c r="Y68" s="54" t="n">
        <v>72216</v>
      </c>
    </row>
    <row r="69" customFormat="false" ht="15" hidden="false" customHeight="false" outlineLevel="0" collapsed="false">
      <c r="L69" s="73" t="s">
        <v>261</v>
      </c>
      <c r="M69" s="51" t="n">
        <v>53442</v>
      </c>
      <c r="N69" s="74" t="n">
        <v>53652</v>
      </c>
      <c r="O69" s="74" t="n">
        <v>65812</v>
      </c>
      <c r="P69" s="74" t="n">
        <v>63480</v>
      </c>
      <c r="Q69" s="74" t="n">
        <v>62776</v>
      </c>
      <c r="R69" s="51" t="n">
        <v>61770</v>
      </c>
      <c r="S69" s="51" t="n">
        <v>68240</v>
      </c>
      <c r="T69" s="51" t="n">
        <v>78678</v>
      </c>
      <c r="U69" s="51" t="n">
        <v>86333</v>
      </c>
      <c r="V69" s="51" t="n">
        <v>83835</v>
      </c>
      <c r="W69" s="55" t="n">
        <v>91888</v>
      </c>
      <c r="X69" s="75" t="s">
        <v>361</v>
      </c>
      <c r="Y69" s="54" t="n">
        <v>75120</v>
      </c>
    </row>
    <row r="70" customFormat="false" ht="15" hidden="false" customHeight="false" outlineLevel="0" collapsed="false">
      <c r="L70" s="73" t="s">
        <v>262</v>
      </c>
      <c r="M70" s="51" t="n">
        <v>60160</v>
      </c>
      <c r="N70" s="74" t="n">
        <v>55288</v>
      </c>
      <c r="O70" s="74" t="n">
        <v>69227</v>
      </c>
      <c r="P70" s="74" t="n">
        <v>62189</v>
      </c>
      <c r="Q70" s="74" t="n">
        <v>58006</v>
      </c>
      <c r="R70" s="51" t="n">
        <v>58893</v>
      </c>
      <c r="S70" s="51" t="n">
        <v>66014</v>
      </c>
      <c r="T70" s="51" t="n">
        <v>77589</v>
      </c>
      <c r="U70" s="51" t="n">
        <v>82585</v>
      </c>
      <c r="V70" s="51" t="n">
        <v>90871</v>
      </c>
      <c r="W70" s="55" t="n">
        <v>93520</v>
      </c>
      <c r="X70" s="51" t="n">
        <v>92712</v>
      </c>
      <c r="Y70" s="54" t="n">
        <v>77354</v>
      </c>
    </row>
    <row r="71" customFormat="false" ht="15" hidden="false" customHeight="false" outlineLevel="0" collapsed="false">
      <c r="L71" s="73" t="s">
        <v>263</v>
      </c>
      <c r="M71" s="51" t="n">
        <v>55776</v>
      </c>
      <c r="N71" s="74" t="n">
        <v>58458</v>
      </c>
      <c r="O71" s="74" t="n">
        <v>62827</v>
      </c>
      <c r="P71" s="74" t="n">
        <v>72398</v>
      </c>
      <c r="Q71" s="74" t="n">
        <v>64231</v>
      </c>
      <c r="R71" s="51" t="n">
        <v>59905</v>
      </c>
      <c r="S71" s="51" t="n">
        <v>65023</v>
      </c>
      <c r="T71" s="51" t="n">
        <v>73285</v>
      </c>
      <c r="U71" s="51" t="n">
        <v>76252</v>
      </c>
      <c r="V71" s="51" t="n">
        <v>88376</v>
      </c>
      <c r="W71" s="55" t="n">
        <v>85992</v>
      </c>
      <c r="X71" s="51" t="n">
        <v>77795</v>
      </c>
      <c r="Y71" s="54" t="n">
        <v>75130</v>
      </c>
    </row>
    <row r="72" customFormat="false" ht="15" hidden="false" customHeight="false" outlineLevel="0" collapsed="false">
      <c r="L72" s="73" t="s">
        <v>264</v>
      </c>
      <c r="M72" s="51" t="n">
        <v>66720</v>
      </c>
      <c r="N72" s="74" t="n">
        <v>66602</v>
      </c>
      <c r="O72" s="74" t="n">
        <v>64660</v>
      </c>
      <c r="P72" s="74" t="n">
        <v>70492</v>
      </c>
      <c r="Q72" s="74" t="n">
        <v>61399</v>
      </c>
      <c r="R72" s="51" t="n">
        <v>61891</v>
      </c>
      <c r="S72" s="51" t="n">
        <v>64134</v>
      </c>
      <c r="T72" s="51" t="n">
        <v>70038</v>
      </c>
      <c r="U72" s="51" t="n">
        <v>73917</v>
      </c>
      <c r="V72" s="51" t="n">
        <v>81185</v>
      </c>
      <c r="W72" s="55" t="n">
        <v>83754</v>
      </c>
      <c r="X72" s="51" t="n">
        <v>77321</v>
      </c>
      <c r="Y72" s="54" t="n">
        <v>73179</v>
      </c>
    </row>
    <row r="73" customFormat="false" ht="15" hidden="false" customHeight="false" outlineLevel="0" collapsed="false">
      <c r="L73" s="77" t="s">
        <v>265</v>
      </c>
      <c r="M73" s="78" t="n">
        <v>91013</v>
      </c>
      <c r="N73" s="79" t="n">
        <v>87056</v>
      </c>
      <c r="O73" s="79" t="n">
        <v>57260</v>
      </c>
      <c r="P73" s="79" t="n">
        <v>74094</v>
      </c>
      <c r="Q73" s="79" t="n">
        <v>82229</v>
      </c>
      <c r="R73" s="78" t="n">
        <v>67117</v>
      </c>
      <c r="S73" s="78" t="n">
        <v>65304</v>
      </c>
      <c r="T73" s="78" t="n">
        <v>68995</v>
      </c>
      <c r="U73" s="78" t="n">
        <v>66414</v>
      </c>
      <c r="V73" s="78" t="n">
        <v>77080</v>
      </c>
      <c r="W73" s="80" t="n">
        <v>85126</v>
      </c>
      <c r="X73" s="78" t="n">
        <v>80570</v>
      </c>
      <c r="Y73" s="59" t="n">
        <v>71665</v>
      </c>
    </row>
    <row r="74" customFormat="false" ht="15" hidden="false" customHeight="false" outlineLevel="0" collapsed="false">
      <c r="L74" s="81" t="s">
        <v>362</v>
      </c>
      <c r="M74" s="70" t="n">
        <v>51193</v>
      </c>
      <c r="N74" s="71" t="n">
        <v>54856</v>
      </c>
      <c r="O74" s="71" t="n">
        <v>60044</v>
      </c>
      <c r="P74" s="71" t="n">
        <v>60270</v>
      </c>
      <c r="Q74" s="71" t="n">
        <v>61488</v>
      </c>
      <c r="R74" s="70" t="n">
        <v>62373</v>
      </c>
      <c r="S74" s="70" t="n">
        <v>68079</v>
      </c>
      <c r="T74" s="70" t="n">
        <v>76711</v>
      </c>
      <c r="U74" s="70" t="n">
        <v>80566</v>
      </c>
      <c r="V74" s="70" t="n">
        <v>86595</v>
      </c>
      <c r="W74" s="82" t="n">
        <v>87698</v>
      </c>
      <c r="X74" s="70" t="n">
        <v>78759</v>
      </c>
      <c r="Y74" s="72" t="n">
        <v>70873</v>
      </c>
    </row>
    <row r="75" customFormat="false" ht="15" hidden="false" customHeight="false" outlineLevel="0" collapsed="false">
      <c r="L75" s="83" t="s">
        <v>371</v>
      </c>
      <c r="M75" s="84"/>
      <c r="N75" s="84"/>
      <c r="O75" s="84"/>
      <c r="P75" s="84"/>
      <c r="Q75" s="84"/>
      <c r="R75" s="84"/>
      <c r="S75" s="84"/>
      <c r="T75" s="84"/>
      <c r="U75" s="84"/>
      <c r="V75" s="84"/>
      <c r="W75" s="84"/>
      <c r="X75" s="84"/>
      <c r="Y75" s="84"/>
    </row>
  </sheetData>
  <mergeCells count="13">
    <mergeCell ref="M43:M45"/>
    <mergeCell ref="N43:N45"/>
    <mergeCell ref="O43:O45"/>
    <mergeCell ref="P43:P45"/>
    <mergeCell ref="Q43:Q45"/>
    <mergeCell ref="R43:S45"/>
    <mergeCell ref="T43:T45"/>
    <mergeCell ref="U43:U45"/>
    <mergeCell ref="V43:V45"/>
    <mergeCell ref="W43:W45"/>
    <mergeCell ref="X43:X45"/>
    <mergeCell ref="Y43:Y46"/>
    <mergeCell ref="R62:S62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Y68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0" width="10.99"/>
    <col collapsed="false" customWidth="true" hidden="false" outlineLevel="0" max="6" min="3" style="0" width="8.67"/>
    <col collapsed="false" customWidth="true" hidden="false" outlineLevel="0" max="7" min="7" style="0" width="9.59"/>
    <col collapsed="false" customWidth="true" hidden="false" outlineLevel="0" max="1025" min="8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327</v>
      </c>
      <c r="C2" s="0" t="s">
        <v>268</v>
      </c>
    </row>
    <row r="3" customFormat="false" ht="15" hidden="false" customHeight="false" outlineLevel="0" collapsed="false">
      <c r="A3" s="0" t="s">
        <v>149</v>
      </c>
      <c r="B3" s="0" t="s">
        <v>372</v>
      </c>
      <c r="C3" s="0" t="s">
        <v>271</v>
      </c>
    </row>
    <row r="4" customFormat="false" ht="15" hidden="false" customHeight="false" outlineLevel="0" collapsed="false">
      <c r="A4" s="0" t="s">
        <v>272</v>
      </c>
      <c r="B4" s="0" t="s">
        <v>273</v>
      </c>
      <c r="C4" s="0" t="s">
        <v>274</v>
      </c>
    </row>
    <row r="5" customFormat="false" ht="15" hidden="false" customHeight="false" outlineLevel="0" collapsed="false">
      <c r="F5" s="5" t="s">
        <v>229</v>
      </c>
      <c r="G5" s="5"/>
    </row>
    <row r="6" customFormat="false" ht="15" hidden="false" customHeight="false" outlineLevel="0" collapsed="false">
      <c r="F6" s="15" t="s">
        <v>275</v>
      </c>
      <c r="G6" s="5"/>
    </row>
    <row r="7" customFormat="false" ht="15" hidden="false" customHeight="false" outlineLevel="0" collapsed="false">
      <c r="F7" s="1"/>
    </row>
    <row r="13" customFormat="false" ht="15" hidden="false" customHeight="false" outlineLevel="0" collapsed="false">
      <c r="A13" s="0" t="s">
        <v>245</v>
      </c>
      <c r="B13" s="0" t="s">
        <v>246</v>
      </c>
      <c r="C13" s="0" t="s">
        <v>247</v>
      </c>
      <c r="D13" s="0" t="s">
        <v>248</v>
      </c>
      <c r="E13" s="0" t="s">
        <v>249</v>
      </c>
      <c r="F13" s="0" t="s">
        <v>250</v>
      </c>
      <c r="G13" s="0" t="s">
        <v>251</v>
      </c>
    </row>
    <row r="14" customFormat="false" ht="15" hidden="false" customHeight="false" outlineLevel="0" collapsed="false">
      <c r="A14" s="0" t="n">
        <v>1</v>
      </c>
      <c r="B14" s="0" t="s">
        <v>280</v>
      </c>
      <c r="C14" s="5" t="n">
        <v>30</v>
      </c>
      <c r="D14" s="0" t="n">
        <v>34</v>
      </c>
      <c r="E14" s="5" t="n">
        <v>32</v>
      </c>
      <c r="F14" s="0" t="s">
        <v>290</v>
      </c>
      <c r="G14" s="25" t="n">
        <v>104</v>
      </c>
    </row>
    <row r="15" customFormat="false" ht="15" hidden="false" customHeight="false" outlineLevel="0" collapsed="false">
      <c r="A15" s="0" t="n">
        <v>2</v>
      </c>
      <c r="B15" s="0" t="s">
        <v>280</v>
      </c>
      <c r="C15" s="0" t="n">
        <v>35</v>
      </c>
      <c r="D15" s="0" t="n">
        <v>39</v>
      </c>
      <c r="E15" s="0" t="n">
        <v>37</v>
      </c>
      <c r="F15" s="0" t="s">
        <v>259</v>
      </c>
      <c r="G15" s="25" t="n">
        <v>75</v>
      </c>
    </row>
    <row r="16" customFormat="false" ht="15" hidden="false" customHeight="false" outlineLevel="0" collapsed="false">
      <c r="A16" s="0" t="n">
        <v>3</v>
      </c>
      <c r="B16" s="0" t="s">
        <v>280</v>
      </c>
      <c r="C16" s="0" t="n">
        <v>40</v>
      </c>
      <c r="D16" s="0" t="n">
        <v>44</v>
      </c>
      <c r="E16" s="0" t="n">
        <v>42</v>
      </c>
      <c r="F16" s="0" t="s">
        <v>260</v>
      </c>
      <c r="G16" s="25" t="n">
        <v>228</v>
      </c>
    </row>
    <row r="17" customFormat="false" ht="15" hidden="false" customHeight="false" outlineLevel="0" collapsed="false">
      <c r="A17" s="0" t="n">
        <v>4</v>
      </c>
      <c r="B17" s="0" t="s">
        <v>280</v>
      </c>
      <c r="C17" s="0" t="n">
        <v>45</v>
      </c>
      <c r="D17" s="0" t="n">
        <v>49</v>
      </c>
      <c r="E17" s="0" t="n">
        <v>47</v>
      </c>
      <c r="F17" s="0" t="s">
        <v>261</v>
      </c>
      <c r="G17" s="25" t="n">
        <v>566</v>
      </c>
    </row>
    <row r="18" customFormat="false" ht="15" hidden="false" customHeight="false" outlineLevel="0" collapsed="false">
      <c r="A18" s="0" t="n">
        <v>5</v>
      </c>
      <c r="B18" s="0" t="s">
        <v>280</v>
      </c>
      <c r="C18" s="0" t="n">
        <v>50</v>
      </c>
      <c r="D18" s="0" t="n">
        <v>54</v>
      </c>
      <c r="E18" s="0" t="n">
        <v>52</v>
      </c>
      <c r="F18" s="0" t="s">
        <v>262</v>
      </c>
      <c r="G18" s="25" t="n">
        <v>1102</v>
      </c>
    </row>
    <row r="19" customFormat="false" ht="15" hidden="false" customHeight="false" outlineLevel="0" collapsed="false">
      <c r="A19" s="0" t="n">
        <v>6</v>
      </c>
      <c r="B19" s="0" t="s">
        <v>280</v>
      </c>
      <c r="C19" s="0" t="n">
        <v>55</v>
      </c>
      <c r="D19" s="0" t="n">
        <v>59</v>
      </c>
      <c r="E19" s="0" t="n">
        <v>57</v>
      </c>
      <c r="F19" s="0" t="s">
        <v>263</v>
      </c>
      <c r="G19" s="25" t="n">
        <v>3374</v>
      </c>
    </row>
    <row r="20" customFormat="false" ht="15" hidden="false" customHeight="false" outlineLevel="0" collapsed="false">
      <c r="A20" s="0" t="n">
        <v>7</v>
      </c>
      <c r="B20" s="0" t="s">
        <v>280</v>
      </c>
      <c r="C20" s="0" t="n">
        <v>60</v>
      </c>
      <c r="D20" s="0" t="n">
        <v>64</v>
      </c>
      <c r="E20" s="0" t="n">
        <v>62</v>
      </c>
      <c r="F20" s="0" t="s">
        <v>264</v>
      </c>
      <c r="G20" s="25" t="n">
        <v>7123</v>
      </c>
    </row>
    <row r="21" customFormat="false" ht="15" hidden="false" customHeight="false" outlineLevel="0" collapsed="false">
      <c r="A21" s="0" t="n">
        <v>8</v>
      </c>
      <c r="B21" s="0" t="s">
        <v>280</v>
      </c>
      <c r="C21" s="0" t="n">
        <v>65</v>
      </c>
      <c r="D21" s="0" t="n">
        <v>69</v>
      </c>
      <c r="E21" s="0" t="n">
        <v>67</v>
      </c>
      <c r="F21" s="0" t="s">
        <v>283</v>
      </c>
      <c r="G21" s="25" t="n">
        <v>12011</v>
      </c>
    </row>
    <row r="22" customFormat="false" ht="15" hidden="false" customHeight="false" outlineLevel="0" collapsed="false">
      <c r="A22" s="0" t="n">
        <v>9</v>
      </c>
      <c r="B22" s="0" t="s">
        <v>280</v>
      </c>
      <c r="C22" s="0" t="n">
        <v>70</v>
      </c>
      <c r="D22" s="0" t="n">
        <v>74</v>
      </c>
      <c r="E22" s="0" t="n">
        <v>72</v>
      </c>
      <c r="F22" s="0" t="s">
        <v>284</v>
      </c>
      <c r="G22" s="25" t="n">
        <v>10803</v>
      </c>
    </row>
    <row r="23" customFormat="false" ht="15" hidden="false" customHeight="false" outlineLevel="0" collapsed="false">
      <c r="A23" s="0" t="n">
        <v>10</v>
      </c>
      <c r="B23" s="0" t="s">
        <v>280</v>
      </c>
      <c r="C23" s="0" t="n">
        <v>75</v>
      </c>
      <c r="D23" s="0" t="n">
        <v>79</v>
      </c>
      <c r="E23" s="0" t="n">
        <v>77</v>
      </c>
      <c r="F23" s="0" t="s">
        <v>285</v>
      </c>
      <c r="G23" s="25" t="n">
        <v>8465</v>
      </c>
    </row>
    <row r="24" customFormat="false" ht="15" hidden="false" customHeight="false" outlineLevel="0" collapsed="false">
      <c r="A24" s="0" t="n">
        <v>11</v>
      </c>
      <c r="B24" s="0" t="s">
        <v>280</v>
      </c>
      <c r="C24" s="0" t="n">
        <v>80</v>
      </c>
      <c r="D24" s="0" t="n">
        <v>84</v>
      </c>
      <c r="E24" s="0" t="n">
        <v>82</v>
      </c>
      <c r="F24" s="0" t="s">
        <v>286</v>
      </c>
      <c r="G24" s="25" t="n">
        <v>6649</v>
      </c>
    </row>
    <row r="25" customFormat="false" ht="15" hidden="false" customHeight="false" outlineLevel="0" collapsed="false">
      <c r="A25" s="0" t="n">
        <v>12</v>
      </c>
      <c r="B25" s="0" t="s">
        <v>280</v>
      </c>
      <c r="C25" s="0" t="n">
        <v>85</v>
      </c>
      <c r="D25" s="0" t="n">
        <v>89</v>
      </c>
      <c r="E25" s="0" t="n">
        <v>87</v>
      </c>
      <c r="F25" s="0" t="s">
        <v>287</v>
      </c>
      <c r="G25" s="25" t="n">
        <v>4666</v>
      </c>
    </row>
    <row r="26" customFormat="false" ht="15" hidden="false" customHeight="false" outlineLevel="0" collapsed="false">
      <c r="A26" s="0" t="n">
        <v>13</v>
      </c>
      <c r="B26" s="0" t="s">
        <v>280</v>
      </c>
      <c r="C26" s="0" t="n">
        <v>90</v>
      </c>
      <c r="D26" s="0" t="n">
        <v>94</v>
      </c>
      <c r="E26" s="0" t="n">
        <v>92</v>
      </c>
      <c r="F26" s="0" t="s">
        <v>288</v>
      </c>
      <c r="G26" s="25" t="n">
        <v>2262</v>
      </c>
    </row>
    <row r="27" customFormat="false" ht="15" hidden="false" customHeight="false" outlineLevel="0" collapsed="false">
      <c r="A27" s="0" t="n">
        <v>14</v>
      </c>
      <c r="B27" s="0" t="s">
        <v>280</v>
      </c>
      <c r="C27" s="0" t="n">
        <v>95</v>
      </c>
      <c r="D27" s="0" t="n">
        <v>99</v>
      </c>
      <c r="E27" s="0" t="n">
        <v>97</v>
      </c>
      <c r="F27" s="0" t="s">
        <v>373</v>
      </c>
      <c r="G27" s="25" t="n">
        <v>581</v>
      </c>
    </row>
    <row r="28" customFormat="false" ht="15" hidden="false" customHeight="false" outlineLevel="0" collapsed="false">
      <c r="A28" s="0" t="n">
        <v>15</v>
      </c>
      <c r="B28" s="0" t="s">
        <v>280</v>
      </c>
      <c r="C28" s="0" t="n">
        <v>100</v>
      </c>
      <c r="D28" s="5" t="n">
        <v>104</v>
      </c>
      <c r="E28" s="5" t="n">
        <v>102</v>
      </c>
      <c r="F28" s="0" t="s">
        <v>374</v>
      </c>
      <c r="G28" s="25" t="n">
        <v>77</v>
      </c>
    </row>
    <row r="29" customFormat="false" ht="15" hidden="false" customHeight="false" outlineLevel="0" collapsed="false">
      <c r="A29" s="0" t="n">
        <v>16</v>
      </c>
      <c r="B29" s="0" t="s">
        <v>280</v>
      </c>
      <c r="F29" s="0" t="s">
        <v>251</v>
      </c>
      <c r="G29" s="25" t="n">
        <v>58086</v>
      </c>
    </row>
    <row r="30" customFormat="false" ht="15" hidden="false" customHeight="false" outlineLevel="0" collapsed="false">
      <c r="A30" s="0" t="n">
        <v>1</v>
      </c>
      <c r="B30" s="0" t="s">
        <v>282</v>
      </c>
      <c r="C30" s="5" t="n">
        <v>30</v>
      </c>
      <c r="D30" s="0" t="n">
        <v>34</v>
      </c>
      <c r="E30" s="5" t="n">
        <v>32</v>
      </c>
      <c r="F30" s="0" t="s">
        <v>290</v>
      </c>
      <c r="G30" s="25" t="n">
        <v>1488</v>
      </c>
    </row>
    <row r="31" customFormat="false" ht="15" hidden="false" customHeight="false" outlineLevel="0" collapsed="false">
      <c r="A31" s="0" t="n">
        <v>2</v>
      </c>
      <c r="B31" s="0" t="s">
        <v>282</v>
      </c>
      <c r="C31" s="0" t="n">
        <v>35</v>
      </c>
      <c r="D31" s="0" t="n">
        <v>39</v>
      </c>
      <c r="E31" s="0" t="n">
        <v>37</v>
      </c>
      <c r="F31" s="0" t="s">
        <v>259</v>
      </c>
      <c r="G31" s="25" t="n">
        <v>2561</v>
      </c>
    </row>
    <row r="32" customFormat="false" ht="15" hidden="false" customHeight="false" outlineLevel="0" collapsed="false">
      <c r="A32" s="0" t="n">
        <v>3</v>
      </c>
      <c r="B32" s="0" t="s">
        <v>282</v>
      </c>
      <c r="C32" s="0" t="n">
        <v>40</v>
      </c>
      <c r="D32" s="0" t="n">
        <v>44</v>
      </c>
      <c r="E32" s="0" t="n">
        <v>42</v>
      </c>
      <c r="F32" s="0" t="s">
        <v>260</v>
      </c>
      <c r="G32" s="25" t="n">
        <v>2942</v>
      </c>
    </row>
    <row r="33" customFormat="false" ht="15" hidden="false" customHeight="false" outlineLevel="0" collapsed="false">
      <c r="A33" s="0" t="n">
        <v>4</v>
      </c>
      <c r="B33" s="0" t="s">
        <v>282</v>
      </c>
      <c r="C33" s="0" t="n">
        <v>45</v>
      </c>
      <c r="D33" s="0" t="n">
        <v>49</v>
      </c>
      <c r="E33" s="0" t="n">
        <v>47</v>
      </c>
      <c r="F33" s="0" t="s">
        <v>261</v>
      </c>
      <c r="G33" s="25" t="n">
        <v>2940</v>
      </c>
    </row>
    <row r="34" customFormat="false" ht="15" hidden="false" customHeight="false" outlineLevel="0" collapsed="false">
      <c r="A34" s="0" t="n">
        <v>5</v>
      </c>
      <c r="B34" s="0" t="s">
        <v>282</v>
      </c>
      <c r="C34" s="0" t="n">
        <v>50</v>
      </c>
      <c r="D34" s="0" t="n">
        <v>54</v>
      </c>
      <c r="E34" s="0" t="n">
        <v>52</v>
      </c>
      <c r="F34" s="0" t="s">
        <v>262</v>
      </c>
      <c r="G34" s="25" t="n">
        <v>2907</v>
      </c>
    </row>
    <row r="35" customFormat="false" ht="15" hidden="false" customHeight="false" outlineLevel="0" collapsed="false">
      <c r="A35" s="0" t="n">
        <v>6</v>
      </c>
      <c r="B35" s="0" t="s">
        <v>282</v>
      </c>
      <c r="C35" s="0" t="n">
        <v>55</v>
      </c>
      <c r="D35" s="0" t="n">
        <v>59</v>
      </c>
      <c r="E35" s="0" t="n">
        <v>57</v>
      </c>
      <c r="F35" s="0" t="s">
        <v>263</v>
      </c>
      <c r="G35" s="25" t="n">
        <v>4108</v>
      </c>
    </row>
    <row r="36" customFormat="false" ht="15" hidden="false" customHeight="false" outlineLevel="0" collapsed="false">
      <c r="A36" s="0" t="n">
        <v>7</v>
      </c>
      <c r="B36" s="0" t="s">
        <v>282</v>
      </c>
      <c r="C36" s="0" t="n">
        <v>60</v>
      </c>
      <c r="D36" s="0" t="n">
        <v>64</v>
      </c>
      <c r="E36" s="0" t="n">
        <v>62</v>
      </c>
      <c r="F36" s="0" t="s">
        <v>264</v>
      </c>
      <c r="G36" s="25" t="n">
        <v>4167</v>
      </c>
    </row>
    <row r="37" customFormat="false" ht="15" hidden="false" customHeight="false" outlineLevel="0" collapsed="false">
      <c r="A37" s="0" t="n">
        <v>8</v>
      </c>
      <c r="B37" s="0" t="s">
        <v>282</v>
      </c>
      <c r="C37" s="0" t="n">
        <v>65</v>
      </c>
      <c r="D37" s="0" t="n">
        <v>69</v>
      </c>
      <c r="E37" s="0" t="n">
        <v>67</v>
      </c>
      <c r="F37" s="0" t="s">
        <v>283</v>
      </c>
      <c r="G37" s="25" t="n">
        <v>4285</v>
      </c>
    </row>
    <row r="38" customFormat="false" ht="15" hidden="false" customHeight="false" outlineLevel="0" collapsed="false">
      <c r="A38" s="0" t="n">
        <v>9</v>
      </c>
      <c r="B38" s="0" t="s">
        <v>282</v>
      </c>
      <c r="C38" s="0" t="n">
        <v>70</v>
      </c>
      <c r="D38" s="0" t="n">
        <v>74</v>
      </c>
      <c r="E38" s="0" t="n">
        <v>72</v>
      </c>
      <c r="F38" s="0" t="s">
        <v>284</v>
      </c>
      <c r="G38" s="25" t="n">
        <v>4011</v>
      </c>
    </row>
    <row r="39" customFormat="false" ht="15" hidden="false" customHeight="false" outlineLevel="0" collapsed="false">
      <c r="A39" s="0" t="n">
        <v>10</v>
      </c>
      <c r="B39" s="0" t="s">
        <v>282</v>
      </c>
      <c r="C39" s="0" t="n">
        <v>75</v>
      </c>
      <c r="D39" s="0" t="n">
        <v>79</v>
      </c>
      <c r="E39" s="0" t="n">
        <v>77</v>
      </c>
      <c r="F39" s="0" t="s">
        <v>285</v>
      </c>
      <c r="G39" s="25" t="n">
        <v>3573</v>
      </c>
    </row>
    <row r="40" customFormat="false" ht="15" hidden="false" customHeight="false" outlineLevel="0" collapsed="false">
      <c r="A40" s="0" t="n">
        <v>11</v>
      </c>
      <c r="B40" s="0" t="s">
        <v>282</v>
      </c>
      <c r="C40" s="0" t="n">
        <v>80</v>
      </c>
      <c r="D40" s="0" t="n">
        <v>84</v>
      </c>
      <c r="E40" s="0" t="n">
        <v>82</v>
      </c>
      <c r="F40" s="0" t="s">
        <v>286</v>
      </c>
      <c r="G40" s="25" t="n">
        <v>3287</v>
      </c>
    </row>
    <row r="41" customFormat="false" ht="15" hidden="false" customHeight="false" outlineLevel="0" collapsed="false">
      <c r="A41" s="0" t="n">
        <v>12</v>
      </c>
      <c r="B41" s="0" t="s">
        <v>282</v>
      </c>
      <c r="C41" s="0" t="n">
        <v>85</v>
      </c>
      <c r="D41" s="0" t="n">
        <v>89</v>
      </c>
      <c r="E41" s="0" t="n">
        <v>87</v>
      </c>
      <c r="F41" s="0" t="s">
        <v>287</v>
      </c>
      <c r="G41" s="25" t="n">
        <v>2963</v>
      </c>
    </row>
    <row r="42" customFormat="false" ht="15" hidden="false" customHeight="false" outlineLevel="0" collapsed="false">
      <c r="A42" s="0" t="n">
        <v>13</v>
      </c>
      <c r="B42" s="0" t="s">
        <v>282</v>
      </c>
      <c r="C42" s="0" t="n">
        <v>90</v>
      </c>
      <c r="D42" s="0" t="n">
        <v>94</v>
      </c>
      <c r="E42" s="0" t="n">
        <v>92</v>
      </c>
      <c r="F42" s="0" t="s">
        <v>288</v>
      </c>
      <c r="G42" s="25" t="n">
        <v>2636</v>
      </c>
    </row>
    <row r="43" customFormat="false" ht="15" hidden="false" customHeight="false" outlineLevel="0" collapsed="false">
      <c r="A43" s="0" t="n">
        <v>14</v>
      </c>
      <c r="B43" s="0" t="s">
        <v>282</v>
      </c>
      <c r="C43" s="0" t="n">
        <v>95</v>
      </c>
      <c r="D43" s="0" t="n">
        <v>99</v>
      </c>
      <c r="E43" s="0" t="n">
        <v>97</v>
      </c>
      <c r="F43" s="0" t="s">
        <v>373</v>
      </c>
      <c r="G43" s="25" t="n">
        <v>2279</v>
      </c>
    </row>
    <row r="44" customFormat="false" ht="15" hidden="false" customHeight="false" outlineLevel="0" collapsed="false">
      <c r="A44" s="0" t="n">
        <v>15</v>
      </c>
      <c r="B44" s="0" t="s">
        <v>282</v>
      </c>
      <c r="C44" s="0" t="n">
        <v>100</v>
      </c>
      <c r="D44" s="5" t="n">
        <v>104</v>
      </c>
      <c r="E44" s="5" t="n">
        <v>102</v>
      </c>
      <c r="F44" s="0" t="s">
        <v>374</v>
      </c>
      <c r="G44" s="25" t="n">
        <v>2088</v>
      </c>
    </row>
    <row r="45" customFormat="false" ht="15" hidden="false" customHeight="false" outlineLevel="0" collapsed="false">
      <c r="A45" s="0" t="n">
        <v>16</v>
      </c>
      <c r="B45" s="0" t="s">
        <v>282</v>
      </c>
      <c r="F45" s="0" t="s">
        <v>375</v>
      </c>
      <c r="G45" s="25" t="n">
        <v>3746</v>
      </c>
    </row>
    <row r="48" customFormat="false" ht="15" hidden="false" customHeight="false" outlineLevel="0" collapsed="false">
      <c r="M48" s="36" t="s">
        <v>376</v>
      </c>
    </row>
    <row r="49" customFormat="false" ht="15" hidden="false" customHeight="false" outlineLevel="0" collapsed="false">
      <c r="N49" s="36" t="s">
        <v>364</v>
      </c>
    </row>
    <row r="50" customFormat="false" ht="22.5" hidden="false" customHeight="true" outlineLevel="0" collapsed="false">
      <c r="M50" s="84"/>
      <c r="N50" s="37"/>
      <c r="O50" s="37"/>
      <c r="P50" s="37"/>
      <c r="Q50" s="37"/>
      <c r="R50" s="85" t="s">
        <v>377</v>
      </c>
      <c r="S50" s="85"/>
      <c r="T50" s="37"/>
      <c r="U50" s="37"/>
      <c r="V50" s="37"/>
      <c r="W50" s="37"/>
      <c r="X50" s="86" t="s">
        <v>308</v>
      </c>
      <c r="Y50" s="87" t="s">
        <v>378</v>
      </c>
    </row>
    <row r="51" customFormat="false" ht="22.5" hidden="false" customHeight="false" outlineLevel="0" collapsed="false">
      <c r="M51" s="88" t="s">
        <v>188</v>
      </c>
      <c r="N51" s="89" t="s">
        <v>379</v>
      </c>
      <c r="O51" s="89" t="s">
        <v>380</v>
      </c>
      <c r="P51" s="89" t="s">
        <v>381</v>
      </c>
      <c r="Q51" s="89" t="s">
        <v>382</v>
      </c>
      <c r="R51" s="89" t="s">
        <v>383</v>
      </c>
      <c r="S51" s="89" t="s">
        <v>384</v>
      </c>
      <c r="T51" s="89" t="s">
        <v>385</v>
      </c>
      <c r="U51" s="89" t="s">
        <v>386</v>
      </c>
      <c r="V51" s="89" t="s">
        <v>387</v>
      </c>
      <c r="W51" s="90" t="s">
        <v>388</v>
      </c>
      <c r="X51" s="91" t="s">
        <v>367</v>
      </c>
      <c r="Y51" s="92" t="s">
        <v>389</v>
      </c>
    </row>
    <row r="52" customFormat="false" ht="22.5" hidden="false" customHeight="false" outlineLevel="0" collapsed="false">
      <c r="M52" s="93" t="s">
        <v>290</v>
      </c>
      <c r="N52" s="94" t="s">
        <v>390</v>
      </c>
      <c r="O52" s="94" t="s">
        <v>390</v>
      </c>
      <c r="P52" s="94" t="s">
        <v>390</v>
      </c>
      <c r="Q52" s="94" t="s">
        <v>390</v>
      </c>
      <c r="R52" s="94" t="s">
        <v>390</v>
      </c>
      <c r="S52" s="94" t="s">
        <v>390</v>
      </c>
      <c r="T52" s="94" t="s">
        <v>6</v>
      </c>
      <c r="U52" s="94" t="s">
        <v>20</v>
      </c>
      <c r="V52" s="94" t="s">
        <v>391</v>
      </c>
      <c r="W52" s="93" t="s">
        <v>392</v>
      </c>
      <c r="X52" s="94" t="s">
        <v>393</v>
      </c>
      <c r="Y52" s="95" t="s">
        <v>394</v>
      </c>
    </row>
    <row r="53" customFormat="false" ht="15" hidden="false" customHeight="false" outlineLevel="0" collapsed="false">
      <c r="M53" s="96" t="s">
        <v>259</v>
      </c>
      <c r="N53" s="97" t="n">
        <v>0</v>
      </c>
      <c r="O53" s="97" t="n">
        <v>0</v>
      </c>
      <c r="P53" s="97" t="n">
        <v>0</v>
      </c>
      <c r="Q53" s="97" t="n">
        <v>1</v>
      </c>
      <c r="R53" s="97" t="n">
        <v>0</v>
      </c>
      <c r="S53" s="97" t="n">
        <v>0</v>
      </c>
      <c r="T53" s="97" t="n">
        <v>1</v>
      </c>
      <c r="U53" s="97" t="n">
        <v>8</v>
      </c>
      <c r="V53" s="97" t="n">
        <v>31</v>
      </c>
      <c r="W53" s="98" t="n">
        <v>34</v>
      </c>
      <c r="X53" s="97" t="n">
        <v>75</v>
      </c>
      <c r="Y53" s="99" t="n">
        <v>2561</v>
      </c>
    </row>
    <row r="54" customFormat="false" ht="15" hidden="false" customHeight="false" outlineLevel="0" collapsed="false">
      <c r="M54" s="96" t="s">
        <v>260</v>
      </c>
      <c r="N54" s="97" t="n">
        <v>0</v>
      </c>
      <c r="O54" s="97" t="n">
        <v>0</v>
      </c>
      <c r="P54" s="97" t="n">
        <v>0</v>
      </c>
      <c r="Q54" s="97" t="n">
        <v>0</v>
      </c>
      <c r="R54" s="97" t="n">
        <v>0</v>
      </c>
      <c r="S54" s="97" t="n">
        <v>1</v>
      </c>
      <c r="T54" s="97" t="n">
        <v>13</v>
      </c>
      <c r="U54" s="97" t="n">
        <v>72</v>
      </c>
      <c r="V54" s="97" t="n">
        <v>73</v>
      </c>
      <c r="W54" s="98" t="n">
        <v>69</v>
      </c>
      <c r="X54" s="97" t="n">
        <v>228</v>
      </c>
      <c r="Y54" s="99" t="n">
        <v>2942</v>
      </c>
    </row>
    <row r="55" customFormat="false" ht="15" hidden="false" customHeight="false" outlineLevel="0" collapsed="false">
      <c r="M55" s="96" t="s">
        <v>261</v>
      </c>
      <c r="N55" s="97" t="n">
        <v>0</v>
      </c>
      <c r="O55" s="97" t="n">
        <v>0</v>
      </c>
      <c r="P55" s="97" t="n">
        <v>0</v>
      </c>
      <c r="Q55" s="97" t="n">
        <v>0</v>
      </c>
      <c r="R55" s="97" t="n">
        <v>1</v>
      </c>
      <c r="S55" s="97" t="n">
        <v>43</v>
      </c>
      <c r="T55" s="97" t="n">
        <v>106</v>
      </c>
      <c r="U55" s="97" t="n">
        <v>142</v>
      </c>
      <c r="V55" s="97" t="n">
        <v>142</v>
      </c>
      <c r="W55" s="98" t="n">
        <v>132</v>
      </c>
      <c r="X55" s="97" t="n">
        <v>566</v>
      </c>
      <c r="Y55" s="99" t="n">
        <v>2940</v>
      </c>
    </row>
    <row r="56" customFormat="false" ht="15" hidden="false" customHeight="false" outlineLevel="0" collapsed="false">
      <c r="M56" s="96" t="s">
        <v>262</v>
      </c>
      <c r="N56" s="97" t="n">
        <v>0</v>
      </c>
      <c r="O56" s="97" t="n">
        <v>0</v>
      </c>
      <c r="P56" s="97" t="n">
        <v>0</v>
      </c>
      <c r="Q56" s="97" t="n">
        <v>2</v>
      </c>
      <c r="R56" s="97" t="n">
        <v>21</v>
      </c>
      <c r="S56" s="97" t="n">
        <v>86</v>
      </c>
      <c r="T56" s="97" t="n">
        <v>154</v>
      </c>
      <c r="U56" s="97" t="n">
        <v>184</v>
      </c>
      <c r="V56" s="97" t="n">
        <v>201</v>
      </c>
      <c r="W56" s="98" t="n">
        <v>454</v>
      </c>
      <c r="X56" s="100" t="n">
        <v>1102</v>
      </c>
      <c r="Y56" s="99" t="n">
        <v>2907</v>
      </c>
    </row>
    <row r="57" customFormat="false" ht="15" hidden="false" customHeight="false" outlineLevel="0" collapsed="false">
      <c r="M57" s="96" t="s">
        <v>263</v>
      </c>
      <c r="N57" s="97" t="n">
        <v>0</v>
      </c>
      <c r="O57" s="97" t="n">
        <v>0</v>
      </c>
      <c r="P57" s="97" t="n">
        <v>5</v>
      </c>
      <c r="Q57" s="97" t="n">
        <v>30</v>
      </c>
      <c r="R57" s="97" t="n">
        <v>67</v>
      </c>
      <c r="S57" s="97" t="n">
        <v>122</v>
      </c>
      <c r="T57" s="97" t="n">
        <v>165</v>
      </c>
      <c r="U57" s="97" t="n">
        <v>236</v>
      </c>
      <c r="V57" s="97" t="n">
        <v>857</v>
      </c>
      <c r="W57" s="101" t="n">
        <v>1892</v>
      </c>
      <c r="X57" s="100" t="n">
        <v>3374</v>
      </c>
      <c r="Y57" s="99" t="n">
        <v>4108</v>
      </c>
    </row>
    <row r="58" customFormat="false" ht="15" hidden="false" customHeight="false" outlineLevel="0" collapsed="false">
      <c r="M58" s="96" t="s">
        <v>264</v>
      </c>
      <c r="N58" s="97" t="n">
        <v>0</v>
      </c>
      <c r="O58" s="97" t="n">
        <v>4</v>
      </c>
      <c r="P58" s="97" t="n">
        <v>38</v>
      </c>
      <c r="Q58" s="97" t="n">
        <v>86</v>
      </c>
      <c r="R58" s="97" t="n">
        <v>113</v>
      </c>
      <c r="S58" s="97" t="n">
        <v>149</v>
      </c>
      <c r="T58" s="97" t="n">
        <v>258</v>
      </c>
      <c r="U58" s="97" t="n">
        <v>883</v>
      </c>
      <c r="V58" s="100" t="n">
        <v>2838</v>
      </c>
      <c r="W58" s="101" t="n">
        <v>2754</v>
      </c>
      <c r="X58" s="100" t="n">
        <v>7123</v>
      </c>
      <c r="Y58" s="99" t="n">
        <v>4167</v>
      </c>
    </row>
    <row r="59" customFormat="false" ht="15" hidden="false" customHeight="false" outlineLevel="0" collapsed="false">
      <c r="M59" s="96" t="s">
        <v>283</v>
      </c>
      <c r="N59" s="97" t="n">
        <v>2</v>
      </c>
      <c r="O59" s="97" t="n">
        <v>16</v>
      </c>
      <c r="P59" s="97" t="n">
        <v>141</v>
      </c>
      <c r="Q59" s="97" t="n">
        <v>243</v>
      </c>
      <c r="R59" s="97" t="n">
        <v>203</v>
      </c>
      <c r="S59" s="97" t="n">
        <v>350</v>
      </c>
      <c r="T59" s="100" t="n">
        <v>1148</v>
      </c>
      <c r="U59" s="100" t="n">
        <v>3201</v>
      </c>
      <c r="V59" s="100" t="n">
        <v>3587</v>
      </c>
      <c r="W59" s="101" t="n">
        <v>3120</v>
      </c>
      <c r="X59" s="100" t="n">
        <v>12011</v>
      </c>
      <c r="Y59" s="99" t="n">
        <v>4285</v>
      </c>
    </row>
    <row r="60" customFormat="false" ht="15" hidden="false" customHeight="false" outlineLevel="0" collapsed="false">
      <c r="M60" s="96" t="s">
        <v>284</v>
      </c>
      <c r="N60" s="97" t="n">
        <v>7</v>
      </c>
      <c r="O60" s="97" t="n">
        <v>39</v>
      </c>
      <c r="P60" s="97" t="n">
        <v>168</v>
      </c>
      <c r="Q60" s="97" t="n">
        <v>214</v>
      </c>
      <c r="R60" s="97" t="n">
        <v>292</v>
      </c>
      <c r="S60" s="100" t="n">
        <v>1074</v>
      </c>
      <c r="T60" s="100" t="n">
        <v>2328</v>
      </c>
      <c r="U60" s="100" t="n">
        <v>2963</v>
      </c>
      <c r="V60" s="100" t="n">
        <v>2494</v>
      </c>
      <c r="W60" s="101" t="n">
        <v>1224</v>
      </c>
      <c r="X60" s="100" t="n">
        <v>10803</v>
      </c>
      <c r="Y60" s="99" t="n">
        <v>4011</v>
      </c>
    </row>
    <row r="61" customFormat="false" ht="15" hidden="false" customHeight="false" outlineLevel="0" collapsed="false">
      <c r="M61" s="96" t="s">
        <v>285</v>
      </c>
      <c r="N61" s="97" t="n">
        <v>26</v>
      </c>
      <c r="O61" s="97" t="n">
        <v>68</v>
      </c>
      <c r="P61" s="97" t="n">
        <v>166</v>
      </c>
      <c r="Q61" s="97" t="n">
        <v>298</v>
      </c>
      <c r="R61" s="97" t="n">
        <v>839</v>
      </c>
      <c r="S61" s="100" t="n">
        <v>1893</v>
      </c>
      <c r="T61" s="100" t="n">
        <v>1861</v>
      </c>
      <c r="U61" s="100" t="n">
        <v>1721</v>
      </c>
      <c r="V61" s="100" t="n">
        <v>1047</v>
      </c>
      <c r="W61" s="98" t="n">
        <v>546</v>
      </c>
      <c r="X61" s="100" t="n">
        <v>8465</v>
      </c>
      <c r="Y61" s="99" t="n">
        <v>3573</v>
      </c>
    </row>
    <row r="62" customFormat="false" ht="15" hidden="false" customHeight="false" outlineLevel="0" collapsed="false">
      <c r="M62" s="96" t="s">
        <v>286</v>
      </c>
      <c r="N62" s="97" t="n">
        <v>52</v>
      </c>
      <c r="O62" s="97" t="n">
        <v>81</v>
      </c>
      <c r="P62" s="97" t="n">
        <v>231</v>
      </c>
      <c r="Q62" s="97" t="n">
        <v>758</v>
      </c>
      <c r="R62" s="100" t="n">
        <v>1169</v>
      </c>
      <c r="S62" s="100" t="n">
        <v>1709</v>
      </c>
      <c r="T62" s="100" t="n">
        <v>1082</v>
      </c>
      <c r="U62" s="97" t="n">
        <v>659</v>
      </c>
      <c r="V62" s="97" t="n">
        <v>506</v>
      </c>
      <c r="W62" s="98" t="n">
        <v>402</v>
      </c>
      <c r="X62" s="100" t="n">
        <v>6649</v>
      </c>
      <c r="Y62" s="99" t="n">
        <v>3287</v>
      </c>
    </row>
    <row r="63" customFormat="false" ht="15" hidden="false" customHeight="false" outlineLevel="0" collapsed="false">
      <c r="M63" s="96" t="s">
        <v>287</v>
      </c>
      <c r="N63" s="97" t="n">
        <v>63</v>
      </c>
      <c r="O63" s="97" t="n">
        <v>96</v>
      </c>
      <c r="P63" s="97" t="n">
        <v>526</v>
      </c>
      <c r="Q63" s="97" t="n">
        <v>892</v>
      </c>
      <c r="R63" s="97" t="n">
        <v>941</v>
      </c>
      <c r="S63" s="97" t="n">
        <v>824</v>
      </c>
      <c r="T63" s="97" t="n">
        <v>380</v>
      </c>
      <c r="U63" s="97" t="n">
        <v>313</v>
      </c>
      <c r="V63" s="97" t="n">
        <v>337</v>
      </c>
      <c r="W63" s="98" t="n">
        <v>294</v>
      </c>
      <c r="X63" s="100" t="n">
        <v>4666</v>
      </c>
      <c r="Y63" s="99" t="n">
        <v>2963</v>
      </c>
    </row>
    <row r="64" customFormat="false" ht="15" hidden="false" customHeight="false" outlineLevel="0" collapsed="false">
      <c r="M64" s="96" t="s">
        <v>288</v>
      </c>
      <c r="N64" s="97" t="n">
        <v>37</v>
      </c>
      <c r="O64" s="97" t="n">
        <v>126</v>
      </c>
      <c r="P64" s="97" t="n">
        <v>466</v>
      </c>
      <c r="Q64" s="97" t="n">
        <v>496</v>
      </c>
      <c r="R64" s="97" t="n">
        <v>358</v>
      </c>
      <c r="S64" s="97" t="n">
        <v>190</v>
      </c>
      <c r="T64" s="97" t="n">
        <v>160</v>
      </c>
      <c r="U64" s="97" t="n">
        <v>168</v>
      </c>
      <c r="V64" s="97" t="n">
        <v>142</v>
      </c>
      <c r="W64" s="98" t="n">
        <v>119</v>
      </c>
      <c r="X64" s="100" t="n">
        <v>2262</v>
      </c>
      <c r="Y64" s="99" t="n">
        <v>2636</v>
      </c>
    </row>
    <row r="65" customFormat="false" ht="15" hidden="false" customHeight="false" outlineLevel="0" collapsed="false">
      <c r="M65" s="96" t="s">
        <v>373</v>
      </c>
      <c r="N65" s="97" t="n">
        <v>23</v>
      </c>
      <c r="O65" s="97" t="n">
        <v>67</v>
      </c>
      <c r="P65" s="97" t="n">
        <v>170</v>
      </c>
      <c r="Q65" s="97" t="n">
        <v>125</v>
      </c>
      <c r="R65" s="97" t="n">
        <v>28</v>
      </c>
      <c r="S65" s="97" t="n">
        <v>43</v>
      </c>
      <c r="T65" s="97" t="n">
        <v>25</v>
      </c>
      <c r="U65" s="97" t="n">
        <v>43</v>
      </c>
      <c r="V65" s="97" t="n">
        <v>34</v>
      </c>
      <c r="W65" s="98" t="n">
        <v>23</v>
      </c>
      <c r="X65" s="97" t="n">
        <v>581</v>
      </c>
      <c r="Y65" s="99" t="n">
        <v>2279</v>
      </c>
    </row>
    <row r="66" customFormat="false" ht="22.5" hidden="false" customHeight="false" outlineLevel="0" collapsed="false">
      <c r="M66" s="102" t="s">
        <v>374</v>
      </c>
      <c r="N66" s="103" t="n">
        <v>11</v>
      </c>
      <c r="O66" s="103" t="n">
        <v>24</v>
      </c>
      <c r="P66" s="103" t="n">
        <v>22</v>
      </c>
      <c r="Q66" s="103" t="n">
        <v>4</v>
      </c>
      <c r="R66" s="103" t="n">
        <v>0</v>
      </c>
      <c r="S66" s="103" t="n">
        <v>3</v>
      </c>
      <c r="T66" s="103" t="n">
        <v>7</v>
      </c>
      <c r="U66" s="103" t="n">
        <v>4</v>
      </c>
      <c r="V66" s="103" t="n">
        <v>2</v>
      </c>
      <c r="W66" s="104" t="n">
        <v>0</v>
      </c>
      <c r="X66" s="103" t="n">
        <v>77</v>
      </c>
      <c r="Y66" s="105" t="n">
        <v>2088</v>
      </c>
    </row>
    <row r="67" customFormat="false" ht="22.5" hidden="false" customHeight="false" outlineLevel="0" collapsed="false">
      <c r="M67" s="106" t="s">
        <v>360</v>
      </c>
      <c r="N67" s="97" t="n">
        <v>221</v>
      </c>
      <c r="O67" s="97" t="n">
        <v>521</v>
      </c>
      <c r="P67" s="100" t="n">
        <v>1933</v>
      </c>
      <c r="Q67" s="100" t="n">
        <v>3149</v>
      </c>
      <c r="R67" s="100" t="n">
        <v>4032</v>
      </c>
      <c r="S67" s="100" t="n">
        <v>6487</v>
      </c>
      <c r="T67" s="100" t="n">
        <v>7691</v>
      </c>
      <c r="U67" s="100" t="n">
        <v>10607</v>
      </c>
      <c r="V67" s="100" t="n">
        <v>12329</v>
      </c>
      <c r="W67" s="101" t="n">
        <v>11116</v>
      </c>
      <c r="X67" s="107" t="n">
        <v>58086</v>
      </c>
      <c r="Y67" s="84"/>
    </row>
    <row r="68" customFormat="false" ht="22.5" hidden="false" customHeight="false" outlineLevel="0" collapsed="false">
      <c r="M68" s="106" t="s">
        <v>395</v>
      </c>
      <c r="N68" s="108" t="s">
        <v>396</v>
      </c>
      <c r="O68" s="109" t="n">
        <v>2131</v>
      </c>
      <c r="P68" s="109" t="n">
        <v>2584</v>
      </c>
      <c r="Q68" s="109" t="n">
        <v>2725</v>
      </c>
      <c r="R68" s="109" t="n">
        <v>3187</v>
      </c>
      <c r="S68" s="109" t="n">
        <v>3867</v>
      </c>
      <c r="T68" s="109" t="n">
        <v>3679</v>
      </c>
      <c r="U68" s="109" t="n">
        <v>4252</v>
      </c>
      <c r="V68" s="109" t="n">
        <v>3775</v>
      </c>
      <c r="W68" s="110" t="n">
        <v>4019</v>
      </c>
      <c r="X68" s="84"/>
      <c r="Y68" s="111" t="s">
        <v>397</v>
      </c>
    </row>
  </sheetData>
  <mergeCells count="1">
    <mergeCell ref="R50:S50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V7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8" min="1" style="0" width="8.67"/>
    <col collapsed="false" customWidth="true" hidden="false" outlineLevel="0" max="9" min="9" style="112" width="9.13"/>
    <col collapsed="false" customWidth="true" hidden="false" outlineLevel="0" max="1025" min="10" style="0" width="8.67"/>
  </cols>
  <sheetData>
    <row r="1" customFormat="false" ht="15" hidden="false" customHeight="false" outlineLevel="0" collapsed="false">
      <c r="A1" s="3" t="s">
        <v>64</v>
      </c>
      <c r="H1" s="0" t="s">
        <v>398</v>
      </c>
    </row>
    <row r="2" customFormat="false" ht="15" hidden="false" customHeight="false" outlineLevel="0" collapsed="false">
      <c r="A2" s="0" t="s">
        <v>146</v>
      </c>
      <c r="H2" s="0" t="s">
        <v>399</v>
      </c>
    </row>
    <row r="3" customFormat="false" ht="15" hidden="false" customHeight="false" outlineLevel="0" collapsed="false">
      <c r="A3" s="0" t="s">
        <v>149</v>
      </c>
    </row>
    <row r="14" customFormat="false" ht="15" hidden="false" customHeight="false" outlineLevel="0" collapsed="false">
      <c r="H14" s="0" t="s">
        <v>188</v>
      </c>
      <c r="I14" s="113" t="s">
        <v>400</v>
      </c>
    </row>
    <row r="15" customFormat="false" ht="15" hidden="false" customHeight="false" outlineLevel="0" collapsed="false">
      <c r="H15" s="0" t="n">
        <v>18</v>
      </c>
      <c r="I15" s="112" t="n">
        <v>0</v>
      </c>
    </row>
    <row r="16" customFormat="false" ht="15" hidden="false" customHeight="false" outlineLevel="0" collapsed="false">
      <c r="H16" s="0" t="n">
        <v>19</v>
      </c>
      <c r="I16" s="112" t="n">
        <v>0</v>
      </c>
    </row>
    <row r="17" customFormat="false" ht="15" hidden="false" customHeight="false" outlineLevel="0" collapsed="false">
      <c r="H17" s="0" t="n">
        <v>20</v>
      </c>
      <c r="I17" s="112" t="n">
        <v>0</v>
      </c>
    </row>
    <row r="18" customFormat="false" ht="15" hidden="false" customHeight="false" outlineLevel="0" collapsed="false">
      <c r="H18" s="0" t="n">
        <v>21</v>
      </c>
      <c r="I18" s="112" t="n">
        <v>0</v>
      </c>
    </row>
    <row r="19" customFormat="false" ht="15" hidden="false" customHeight="false" outlineLevel="0" collapsed="false">
      <c r="H19" s="0" t="n">
        <v>22</v>
      </c>
      <c r="I19" s="112" t="n">
        <v>0</v>
      </c>
    </row>
    <row r="20" customFormat="false" ht="15" hidden="false" customHeight="false" outlineLevel="0" collapsed="false">
      <c r="H20" s="0" t="n">
        <v>23</v>
      </c>
      <c r="I20" s="112" t="n">
        <v>0</v>
      </c>
    </row>
    <row r="21" customFormat="false" ht="15" hidden="false" customHeight="false" outlineLevel="0" collapsed="false">
      <c r="H21" s="0" t="n">
        <v>24</v>
      </c>
      <c r="I21" s="112" t="n">
        <v>0</v>
      </c>
    </row>
    <row r="22" customFormat="false" ht="15" hidden="false" customHeight="false" outlineLevel="0" collapsed="false">
      <c r="H22" s="0" t="n">
        <v>25</v>
      </c>
      <c r="I22" s="112" t="n">
        <v>0</v>
      </c>
    </row>
    <row r="23" customFormat="false" ht="15" hidden="false" customHeight="false" outlineLevel="0" collapsed="false">
      <c r="H23" s="0" t="n">
        <v>26</v>
      </c>
      <c r="I23" s="112" t="n">
        <v>0</v>
      </c>
    </row>
    <row r="24" customFormat="false" ht="15" hidden="false" customHeight="false" outlineLevel="0" collapsed="false">
      <c r="H24" s="0" t="n">
        <v>27</v>
      </c>
      <c r="I24" s="112" t="n">
        <v>0</v>
      </c>
    </row>
    <row r="25" customFormat="false" ht="15" hidden="false" customHeight="false" outlineLevel="0" collapsed="false">
      <c r="H25" s="0" t="n">
        <v>28</v>
      </c>
      <c r="I25" s="112" t="n">
        <v>0</v>
      </c>
    </row>
    <row r="26" customFormat="false" ht="15" hidden="false" customHeight="false" outlineLevel="0" collapsed="false">
      <c r="H26" s="0" t="n">
        <v>29</v>
      </c>
      <c r="I26" s="112" t="n">
        <v>0</v>
      </c>
    </row>
    <row r="27" customFormat="false" ht="15" hidden="false" customHeight="false" outlineLevel="0" collapsed="false">
      <c r="H27" s="0" t="n">
        <v>30</v>
      </c>
      <c r="I27" s="112" t="n">
        <v>0</v>
      </c>
    </row>
    <row r="28" customFormat="false" ht="15" hidden="false" customHeight="false" outlineLevel="0" collapsed="false">
      <c r="H28" s="0" t="n">
        <v>31</v>
      </c>
      <c r="I28" s="112" t="n">
        <v>0</v>
      </c>
    </row>
    <row r="29" customFormat="false" ht="15" hidden="false" customHeight="false" outlineLevel="0" collapsed="false">
      <c r="H29" s="0" t="n">
        <v>32</v>
      </c>
      <c r="I29" s="112" t="n">
        <v>0</v>
      </c>
    </row>
    <row r="30" customFormat="false" ht="15" hidden="false" customHeight="false" outlineLevel="0" collapsed="false">
      <c r="H30" s="0" t="n">
        <v>33</v>
      </c>
      <c r="I30" s="112" t="n">
        <v>0</v>
      </c>
    </row>
    <row r="31" customFormat="false" ht="15" hidden="false" customHeight="false" outlineLevel="0" collapsed="false">
      <c r="H31" s="0" t="n">
        <v>34</v>
      </c>
      <c r="I31" s="112" t="n">
        <v>0</v>
      </c>
    </row>
    <row r="32" customFormat="false" ht="15" hidden="false" customHeight="false" outlineLevel="0" collapsed="false">
      <c r="H32" s="0" t="n">
        <v>35</v>
      </c>
      <c r="I32" s="112" t="n">
        <v>0</v>
      </c>
    </row>
    <row r="33" customFormat="false" ht="15" hidden="false" customHeight="false" outlineLevel="0" collapsed="false">
      <c r="H33" s="0" t="n">
        <v>36</v>
      </c>
      <c r="I33" s="112" t="n">
        <v>0</v>
      </c>
    </row>
    <row r="34" customFormat="false" ht="15" hidden="false" customHeight="false" outlineLevel="0" collapsed="false">
      <c r="H34" s="0" t="n">
        <v>37</v>
      </c>
      <c r="I34" s="112" t="n">
        <v>0</v>
      </c>
    </row>
    <row r="35" customFormat="false" ht="15" hidden="false" customHeight="false" outlineLevel="0" collapsed="false">
      <c r="H35" s="0" t="n">
        <v>38</v>
      </c>
      <c r="I35" s="112" t="n">
        <v>0</v>
      </c>
    </row>
    <row r="36" customFormat="false" ht="15" hidden="false" customHeight="false" outlineLevel="0" collapsed="false">
      <c r="H36" s="0" t="n">
        <v>39</v>
      </c>
      <c r="I36" s="112" t="n">
        <v>0</v>
      </c>
    </row>
    <row r="37" customFormat="false" ht="15" hidden="false" customHeight="false" outlineLevel="0" collapsed="false">
      <c r="H37" s="0" t="n">
        <v>40</v>
      </c>
      <c r="I37" s="112" t="n">
        <v>0.02</v>
      </c>
    </row>
    <row r="38" customFormat="false" ht="15" hidden="false" customHeight="false" outlineLevel="0" collapsed="false">
      <c r="H38" s="0" t="n">
        <v>41</v>
      </c>
      <c r="I38" s="112" t="n">
        <v>0.02</v>
      </c>
    </row>
    <row r="39" customFormat="false" ht="15" hidden="false" customHeight="false" outlineLevel="0" collapsed="false">
      <c r="H39" s="0" t="n">
        <v>42</v>
      </c>
      <c r="I39" s="112" t="n">
        <v>0.02</v>
      </c>
    </row>
    <row r="40" customFormat="false" ht="15" hidden="false" customHeight="false" outlineLevel="0" collapsed="false">
      <c r="H40" s="0" t="n">
        <v>43</v>
      </c>
      <c r="I40" s="112" t="n">
        <v>0.02</v>
      </c>
    </row>
    <row r="41" customFormat="false" ht="15" hidden="false" customHeight="false" outlineLevel="0" collapsed="false">
      <c r="H41" s="0" t="n">
        <v>44</v>
      </c>
      <c r="I41" s="112" t="n">
        <v>0.02</v>
      </c>
    </row>
    <row r="42" customFormat="false" ht="15" hidden="false" customHeight="false" outlineLevel="0" collapsed="false">
      <c r="H42" s="0" t="n">
        <v>45</v>
      </c>
      <c r="I42" s="112" t="n">
        <v>0.02</v>
      </c>
    </row>
    <row r="43" customFormat="false" ht="15" hidden="false" customHeight="false" outlineLevel="0" collapsed="false">
      <c r="H43" s="0" t="n">
        <v>46</v>
      </c>
      <c r="I43" s="112" t="n">
        <v>0.02</v>
      </c>
    </row>
    <row r="44" customFormat="false" ht="15" hidden="false" customHeight="false" outlineLevel="0" collapsed="false">
      <c r="H44" s="0" t="n">
        <v>47</v>
      </c>
      <c r="I44" s="112" t="n">
        <v>0.02</v>
      </c>
    </row>
    <row r="45" customFormat="false" ht="15" hidden="false" customHeight="false" outlineLevel="0" collapsed="false">
      <c r="H45" s="0" t="n">
        <v>48</v>
      </c>
      <c r="I45" s="112" t="n">
        <v>0.02</v>
      </c>
    </row>
    <row r="46" customFormat="false" ht="15" hidden="false" customHeight="false" outlineLevel="0" collapsed="false">
      <c r="H46" s="0" t="n">
        <v>49</v>
      </c>
      <c r="I46" s="112" t="n">
        <v>0.02</v>
      </c>
    </row>
    <row r="47" customFormat="false" ht="15" hidden="false" customHeight="false" outlineLevel="0" collapsed="false">
      <c r="H47" s="0" t="n">
        <v>50</v>
      </c>
      <c r="I47" s="112" t="n">
        <v>0.02</v>
      </c>
    </row>
    <row r="48" customFormat="false" ht="15" hidden="false" customHeight="false" outlineLevel="0" collapsed="false">
      <c r="H48" s="0" t="n">
        <v>51</v>
      </c>
      <c r="I48" s="112" t="n">
        <v>0.02</v>
      </c>
    </row>
    <row r="49" customFormat="false" ht="15" hidden="false" customHeight="false" outlineLevel="0" collapsed="false">
      <c r="H49" s="0" t="n">
        <v>52</v>
      </c>
      <c r="I49" s="112" t="n">
        <v>0.02</v>
      </c>
    </row>
    <row r="50" customFormat="false" ht="15" hidden="false" customHeight="false" outlineLevel="0" collapsed="false">
      <c r="H50" s="0" t="n">
        <v>53</v>
      </c>
      <c r="I50" s="112" t="n">
        <v>0.02</v>
      </c>
    </row>
    <row r="51" customFormat="false" ht="15" hidden="false" customHeight="false" outlineLevel="0" collapsed="false">
      <c r="H51" s="0" t="n">
        <v>54</v>
      </c>
      <c r="I51" s="112" t="n">
        <v>0.02</v>
      </c>
    </row>
    <row r="52" customFormat="false" ht="15" hidden="false" customHeight="false" outlineLevel="0" collapsed="false">
      <c r="H52" s="0" t="n">
        <v>55</v>
      </c>
      <c r="I52" s="112" t="n">
        <v>0.025</v>
      </c>
    </row>
    <row r="53" customFormat="false" ht="15" hidden="false" customHeight="false" outlineLevel="0" collapsed="false">
      <c r="H53" s="0" t="n">
        <v>56</v>
      </c>
      <c r="I53" s="112" t="n">
        <v>0.025</v>
      </c>
    </row>
    <row r="54" customFormat="false" ht="15" hidden="false" customHeight="false" outlineLevel="0" collapsed="false">
      <c r="H54" s="0" t="n">
        <v>57</v>
      </c>
      <c r="I54" s="112" t="n">
        <v>0.03</v>
      </c>
    </row>
    <row r="55" customFormat="false" ht="15" hidden="false" customHeight="false" outlineLevel="0" collapsed="false">
      <c r="H55" s="0" t="n">
        <v>58</v>
      </c>
      <c r="I55" s="112" t="n">
        <v>0.035</v>
      </c>
    </row>
    <row r="56" customFormat="false" ht="15" hidden="false" customHeight="false" outlineLevel="0" collapsed="false">
      <c r="H56" s="0" t="n">
        <v>59</v>
      </c>
      <c r="I56" s="112" t="n">
        <v>0.05</v>
      </c>
    </row>
    <row r="57" customFormat="false" ht="15" hidden="false" customHeight="false" outlineLevel="0" collapsed="false">
      <c r="H57" s="0" t="n">
        <v>60</v>
      </c>
      <c r="I57" s="112" t="n">
        <v>0.06</v>
      </c>
    </row>
    <row r="58" customFormat="false" ht="15" hidden="false" customHeight="false" outlineLevel="0" collapsed="false">
      <c r="H58" s="0" t="n">
        <v>61</v>
      </c>
      <c r="I58" s="112" t="n">
        <v>0.07</v>
      </c>
    </row>
    <row r="59" customFormat="false" ht="15" hidden="false" customHeight="false" outlineLevel="0" collapsed="false">
      <c r="H59" s="0" t="n">
        <v>62</v>
      </c>
      <c r="I59" s="112" t="n">
        <v>0.1</v>
      </c>
    </row>
    <row r="60" customFormat="false" ht="15" hidden="false" customHeight="false" outlineLevel="0" collapsed="false">
      <c r="H60" s="0" t="n">
        <v>63</v>
      </c>
      <c r="I60" s="112" t="n">
        <v>0.09</v>
      </c>
    </row>
    <row r="61" customFormat="false" ht="15" hidden="false" customHeight="false" outlineLevel="0" collapsed="false">
      <c r="H61" s="0" t="n">
        <v>64</v>
      </c>
      <c r="I61" s="112" t="n">
        <v>0.12</v>
      </c>
    </row>
    <row r="62" customFormat="false" ht="15" hidden="false" customHeight="false" outlineLevel="0" collapsed="false">
      <c r="H62" s="0" t="n">
        <v>65</v>
      </c>
      <c r="I62" s="112" t="n">
        <v>0.2</v>
      </c>
    </row>
    <row r="63" customFormat="false" ht="15" hidden="false" customHeight="false" outlineLevel="0" collapsed="false">
      <c r="H63" s="0" t="n">
        <v>66</v>
      </c>
      <c r="I63" s="112" t="n">
        <v>0.2</v>
      </c>
    </row>
    <row r="64" customFormat="false" ht="15" hidden="false" customHeight="false" outlineLevel="0" collapsed="false">
      <c r="H64" s="0" t="n">
        <v>67</v>
      </c>
      <c r="I64" s="112" t="n">
        <v>0.18</v>
      </c>
    </row>
    <row r="65" customFormat="false" ht="15" hidden="false" customHeight="false" outlineLevel="0" collapsed="false">
      <c r="H65" s="0" t="n">
        <v>68</v>
      </c>
      <c r="I65" s="112" t="n">
        <v>0.16</v>
      </c>
    </row>
    <row r="66" customFormat="false" ht="15" hidden="false" customHeight="false" outlineLevel="0" collapsed="false">
      <c r="H66" s="0" t="n">
        <v>69</v>
      </c>
      <c r="I66" s="112" t="n">
        <v>0.16</v>
      </c>
    </row>
    <row r="67" customFormat="false" ht="15" hidden="false" customHeight="false" outlineLevel="0" collapsed="false">
      <c r="H67" s="0" t="n">
        <v>70</v>
      </c>
      <c r="I67" s="112" t="n">
        <v>0.2</v>
      </c>
    </row>
    <row r="68" customFormat="false" ht="15" hidden="false" customHeight="false" outlineLevel="0" collapsed="false">
      <c r="H68" s="0" t="n">
        <v>71</v>
      </c>
      <c r="I68" s="112" t="n">
        <v>0.2</v>
      </c>
    </row>
    <row r="69" customFormat="false" ht="15" hidden="false" customHeight="false" outlineLevel="0" collapsed="false">
      <c r="H69" s="0" t="n">
        <v>72</v>
      </c>
      <c r="I69" s="112" t="n">
        <v>0.2</v>
      </c>
      <c r="V69" s="1"/>
    </row>
    <row r="70" customFormat="false" ht="15" hidden="false" customHeight="false" outlineLevel="0" collapsed="false">
      <c r="H70" s="0" t="n">
        <v>73</v>
      </c>
      <c r="I70" s="112" t="n">
        <v>0.2</v>
      </c>
    </row>
    <row r="71" customFormat="false" ht="15" hidden="false" customHeight="false" outlineLevel="0" collapsed="false">
      <c r="H71" s="0" t="n">
        <v>74</v>
      </c>
      <c r="I71" s="112" t="n">
        <v>0.2</v>
      </c>
    </row>
    <row r="72" customFormat="false" ht="15" hidden="false" customHeight="false" outlineLevel="0" collapsed="false">
      <c r="H72" s="0" t="n">
        <v>75</v>
      </c>
      <c r="I72" s="112" t="n">
        <v>1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T6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6" activeCellId="0" sqref="A16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310</v>
      </c>
      <c r="C2" s="0" t="s">
        <v>226</v>
      </c>
      <c r="F2" s="0" t="s">
        <v>401</v>
      </c>
    </row>
    <row r="3" customFormat="false" ht="15" hidden="false" customHeight="false" outlineLevel="0" collapsed="false">
      <c r="A3" s="0" t="s">
        <v>149</v>
      </c>
      <c r="B3" s="0" t="s">
        <v>402</v>
      </c>
      <c r="C3" s="0" t="s">
        <v>228</v>
      </c>
    </row>
    <row r="5" customFormat="false" ht="15" hidden="false" customHeight="false" outlineLevel="0" collapsed="false">
      <c r="B5" s="1" t="s">
        <v>313</v>
      </c>
    </row>
    <row r="6" customFormat="false" ht="15" hidden="false" customHeight="false" outlineLevel="0" collapsed="false">
      <c r="B6" s="0" t="s">
        <v>154</v>
      </c>
      <c r="C6" s="0" t="s">
        <v>316</v>
      </c>
    </row>
    <row r="7" customFormat="false" ht="15" hidden="false" customHeight="false" outlineLevel="0" collapsed="false">
      <c r="B7" s="33" t="n">
        <v>0</v>
      </c>
      <c r="C7" s="11" t="n">
        <v>0.0971</v>
      </c>
    </row>
    <row r="8" customFormat="false" ht="15" hidden="false" customHeight="false" outlineLevel="0" collapsed="false">
      <c r="B8" s="33" t="n">
        <v>1</v>
      </c>
      <c r="C8" s="11" t="n">
        <v>0.0893</v>
      </c>
    </row>
    <row r="9" customFormat="false" ht="15" hidden="false" customHeight="false" outlineLevel="0" collapsed="false">
      <c r="B9" s="33" t="n">
        <v>2</v>
      </c>
      <c r="C9" s="11" t="n">
        <v>0.0816</v>
      </c>
    </row>
    <row r="10" customFormat="false" ht="15" hidden="false" customHeight="false" outlineLevel="0" collapsed="false">
      <c r="B10" s="33" t="n">
        <v>3</v>
      </c>
      <c r="C10" s="11" t="n">
        <v>0.0738</v>
      </c>
    </row>
    <row r="11" customFormat="false" ht="15" hidden="false" customHeight="false" outlineLevel="0" collapsed="false">
      <c r="B11" s="33" t="n">
        <v>4</v>
      </c>
      <c r="C11" s="11" t="n">
        <v>0.0661</v>
      </c>
    </row>
    <row r="12" customFormat="false" ht="15" hidden="false" customHeight="false" outlineLevel="0" collapsed="false">
      <c r="B12" s="33" t="n">
        <v>5</v>
      </c>
      <c r="C12" s="11" t="n">
        <v>0.0609</v>
      </c>
    </row>
    <row r="13" customFormat="false" ht="15" hidden="false" customHeight="false" outlineLevel="0" collapsed="false">
      <c r="B13" s="33" t="n">
        <v>6</v>
      </c>
      <c r="C13" s="11" t="n">
        <v>0.0557</v>
      </c>
    </row>
    <row r="14" customFormat="false" ht="15" hidden="false" customHeight="false" outlineLevel="0" collapsed="false">
      <c r="B14" s="33" t="n">
        <v>7</v>
      </c>
      <c r="C14" s="11" t="n">
        <v>0.0531</v>
      </c>
    </row>
    <row r="15" customFormat="false" ht="15" hidden="false" customHeight="false" outlineLevel="0" collapsed="false">
      <c r="B15" s="33" t="n">
        <v>8</v>
      </c>
      <c r="C15" s="11" t="n">
        <v>0.0505</v>
      </c>
    </row>
    <row r="16" customFormat="false" ht="15" hidden="false" customHeight="false" outlineLevel="0" collapsed="false">
      <c r="B16" s="33" t="n">
        <v>9</v>
      </c>
      <c r="C16" s="11" t="n">
        <v>0.0485</v>
      </c>
    </row>
    <row r="17" customFormat="false" ht="15" hidden="false" customHeight="false" outlineLevel="0" collapsed="false">
      <c r="B17" s="34" t="n">
        <v>10</v>
      </c>
      <c r="C17" s="11" t="n">
        <v>0.0469</v>
      </c>
    </row>
    <row r="18" customFormat="false" ht="15" hidden="false" customHeight="false" outlineLevel="0" collapsed="false">
      <c r="B18" s="34" t="n">
        <v>11</v>
      </c>
      <c r="C18" s="11" t="n">
        <v>0.0453</v>
      </c>
    </row>
    <row r="19" customFormat="false" ht="15" hidden="false" customHeight="false" outlineLevel="0" collapsed="false">
      <c r="B19" s="0" t="n">
        <v>12</v>
      </c>
      <c r="C19" s="11" t="n">
        <v>0.0438</v>
      </c>
    </row>
    <row r="20" customFormat="false" ht="15" hidden="false" customHeight="false" outlineLevel="0" collapsed="false">
      <c r="B20" s="0" t="n">
        <v>13</v>
      </c>
      <c r="C20" s="11" t="n">
        <v>0.0422</v>
      </c>
    </row>
    <row r="21" customFormat="false" ht="15" hidden="false" customHeight="false" outlineLevel="0" collapsed="false">
      <c r="B21" s="0" t="n">
        <v>14</v>
      </c>
      <c r="C21" s="11" t="n">
        <v>0.0412</v>
      </c>
    </row>
    <row r="22" customFormat="false" ht="15" hidden="false" customHeight="false" outlineLevel="0" collapsed="false">
      <c r="B22" s="0" t="n">
        <v>15</v>
      </c>
      <c r="C22" s="11" t="n">
        <v>0.0402</v>
      </c>
    </row>
    <row r="23" customFormat="false" ht="15" hidden="false" customHeight="false" outlineLevel="0" collapsed="false">
      <c r="B23" s="0" t="n">
        <v>16</v>
      </c>
      <c r="C23" s="11" t="n">
        <v>0.0391</v>
      </c>
    </row>
    <row r="24" customFormat="false" ht="15" hidden="false" customHeight="false" outlineLevel="0" collapsed="false">
      <c r="B24" s="0" t="n">
        <v>17</v>
      </c>
      <c r="C24" s="11" t="n">
        <v>0.0386</v>
      </c>
    </row>
    <row r="25" customFormat="false" ht="15" hidden="false" customHeight="false" outlineLevel="0" collapsed="false">
      <c r="B25" s="0" t="n">
        <v>18</v>
      </c>
      <c r="C25" s="11" t="n">
        <v>0.0381</v>
      </c>
    </row>
    <row r="26" customFormat="false" ht="15" hidden="false" customHeight="false" outlineLevel="0" collapsed="false">
      <c r="B26" s="0" t="n">
        <v>19</v>
      </c>
      <c r="C26" s="11" t="n">
        <v>0.0376</v>
      </c>
    </row>
    <row r="27" customFormat="false" ht="15" hidden="false" customHeight="false" outlineLevel="0" collapsed="false">
      <c r="B27" s="0" t="n">
        <v>20</v>
      </c>
      <c r="C27" s="11" t="n">
        <v>0.0376</v>
      </c>
    </row>
    <row r="39" customFormat="false" ht="15.75" hidden="false" customHeight="false" outlineLevel="0" collapsed="false">
      <c r="L39" s="114" t="s">
        <v>403</v>
      </c>
    </row>
    <row r="40" customFormat="false" ht="15.75" hidden="false" customHeight="false" outlineLevel="0" collapsed="false">
      <c r="M40" s="114" t="s">
        <v>404</v>
      </c>
    </row>
    <row r="42" customFormat="false" ht="69" hidden="false" customHeight="true" outlineLevel="0" collapsed="false">
      <c r="L42" s="115" t="s">
        <v>405</v>
      </c>
      <c r="M42" s="116" t="s">
        <v>406</v>
      </c>
      <c r="N42" s="116"/>
      <c r="O42" s="117" t="s">
        <v>407</v>
      </c>
      <c r="P42" s="117"/>
      <c r="S42" s="0" t="s">
        <v>408</v>
      </c>
      <c r="T42" s="0" t="s">
        <v>409</v>
      </c>
    </row>
    <row r="43" customFormat="false" ht="15" hidden="false" customHeight="false" outlineLevel="0" collapsed="false">
      <c r="L43" s="118" t="s">
        <v>410</v>
      </c>
      <c r="M43" s="119" t="n">
        <v>0.06</v>
      </c>
      <c r="N43" s="119" t="n">
        <v>0.08</v>
      </c>
      <c r="O43" s="119" t="n">
        <v>0.0971</v>
      </c>
      <c r="P43" s="119" t="n">
        <v>0.1178</v>
      </c>
      <c r="S43" s="21" t="n">
        <f aca="false">+O43-M43</f>
        <v>0.0371</v>
      </c>
      <c r="T43" s="120" t="n">
        <f aca="false">+(1+O43)/(1+M43)-1</f>
        <v>0.0349999999999999</v>
      </c>
    </row>
    <row r="44" customFormat="false" ht="15" hidden="false" customHeight="false" outlineLevel="0" collapsed="false">
      <c r="L44" s="121" t="n">
        <v>1</v>
      </c>
      <c r="M44" s="122" t="n">
        <v>0.0525</v>
      </c>
      <c r="N44" s="122" t="n">
        <v>0.07</v>
      </c>
      <c r="O44" s="122" t="n">
        <v>0.0893</v>
      </c>
      <c r="P44" s="122" t="n">
        <v>0.1075</v>
      </c>
      <c r="S44" s="21" t="n">
        <f aca="false">+O44-M44</f>
        <v>0.0368</v>
      </c>
      <c r="T44" s="120" t="n">
        <f aca="false">+(1+O44)/(1+M44)-1</f>
        <v>0.0349643705463183</v>
      </c>
    </row>
    <row r="45" customFormat="false" ht="15" hidden="false" customHeight="false" outlineLevel="0" collapsed="false">
      <c r="L45" s="121" t="n">
        <v>2</v>
      </c>
      <c r="M45" s="122" t="n">
        <v>0.045</v>
      </c>
      <c r="N45" s="122" t="n">
        <v>0.06</v>
      </c>
      <c r="O45" s="122" t="n">
        <v>0.0816</v>
      </c>
      <c r="P45" s="122" t="n">
        <v>0.0971</v>
      </c>
      <c r="S45" s="21" t="n">
        <f aca="false">+O45-M45</f>
        <v>0.0366</v>
      </c>
      <c r="T45" s="120" t="n">
        <f aca="false">+(1+O45)/(1+M45)-1</f>
        <v>0.0350239234449761</v>
      </c>
    </row>
    <row r="46" customFormat="false" ht="15" hidden="false" customHeight="false" outlineLevel="0" collapsed="false">
      <c r="L46" s="121" t="n">
        <v>3</v>
      </c>
      <c r="M46" s="122" t="n">
        <v>0.0375</v>
      </c>
      <c r="N46" s="122" t="n">
        <v>0.04</v>
      </c>
      <c r="O46" s="122" t="n">
        <v>0.0738</v>
      </c>
      <c r="P46" s="122" t="n">
        <v>0.0764</v>
      </c>
      <c r="S46" s="21" t="n">
        <f aca="false">+O46-M46</f>
        <v>0.0363</v>
      </c>
      <c r="T46" s="120" t="n">
        <f aca="false">+(1+O46)/(1+M46)-1</f>
        <v>0.0349879518072289</v>
      </c>
    </row>
    <row r="47" customFormat="false" ht="15" hidden="false" customHeight="false" outlineLevel="0" collapsed="false">
      <c r="L47" s="123" t="n">
        <v>4</v>
      </c>
      <c r="M47" s="124" t="n">
        <v>0.03</v>
      </c>
      <c r="N47" s="124" t="n">
        <v>0.03</v>
      </c>
      <c r="O47" s="124" t="n">
        <v>0.0661</v>
      </c>
      <c r="P47" s="124" t="n">
        <v>0.066</v>
      </c>
      <c r="S47" s="21" t="n">
        <f aca="false">+O47-M47</f>
        <v>0.0361</v>
      </c>
      <c r="T47" s="120" t="n">
        <f aca="false">+(1+O47)/(1+M47)-1</f>
        <v>0.0350485436893204</v>
      </c>
    </row>
    <row r="48" customFormat="false" ht="15" hidden="false" customHeight="false" outlineLevel="0" collapsed="false">
      <c r="L48" s="121" t="n">
        <v>5</v>
      </c>
      <c r="M48" s="122" t="n">
        <v>0.025</v>
      </c>
      <c r="N48" s="122" t="n">
        <v>0.025</v>
      </c>
      <c r="O48" s="122" t="n">
        <v>0.0609</v>
      </c>
      <c r="P48" s="122" t="n">
        <v>0.0609</v>
      </c>
      <c r="S48" s="21" t="n">
        <f aca="false">+O48-M48</f>
        <v>0.0359</v>
      </c>
      <c r="T48" s="120" t="n">
        <f aca="false">+(1+O48)/(1+M48)-1</f>
        <v>0.0350243902439025</v>
      </c>
    </row>
    <row r="49" customFormat="false" ht="15" hidden="false" customHeight="false" outlineLevel="0" collapsed="false">
      <c r="L49" s="121" t="n">
        <v>6</v>
      </c>
      <c r="M49" s="122" t="n">
        <v>0.02</v>
      </c>
      <c r="N49" s="122" t="n">
        <v>0.02</v>
      </c>
      <c r="O49" s="122" t="n">
        <v>0.0557</v>
      </c>
      <c r="P49" s="122" t="n">
        <v>0.0557</v>
      </c>
      <c r="S49" s="21" t="n">
        <f aca="false">+O49-M49</f>
        <v>0.0357</v>
      </c>
      <c r="T49" s="120" t="n">
        <f aca="false">+(1+O49)/(1+M49)-1</f>
        <v>0.0350000000000001</v>
      </c>
    </row>
    <row r="50" customFormat="false" ht="15" hidden="false" customHeight="false" outlineLevel="0" collapsed="false">
      <c r="L50" s="121" t="n">
        <v>7</v>
      </c>
      <c r="M50" s="122" t="n">
        <v>0.0175</v>
      </c>
      <c r="N50" s="122" t="n">
        <v>0.0175</v>
      </c>
      <c r="O50" s="122" t="n">
        <v>0.0531</v>
      </c>
      <c r="P50" s="122" t="n">
        <v>0.0531</v>
      </c>
      <c r="S50" s="21" t="n">
        <f aca="false">+O50-M50</f>
        <v>0.0356</v>
      </c>
      <c r="T50" s="120" t="n">
        <f aca="false">+(1+O50)/(1+M50)-1</f>
        <v>0.0349877149877149</v>
      </c>
    </row>
    <row r="51" customFormat="false" ht="15" hidden="false" customHeight="false" outlineLevel="0" collapsed="false">
      <c r="L51" s="121" t="n">
        <v>8</v>
      </c>
      <c r="M51" s="122" t="n">
        <v>0.015</v>
      </c>
      <c r="N51" s="122" t="n">
        <v>0.015</v>
      </c>
      <c r="O51" s="122" t="n">
        <v>0.0505</v>
      </c>
      <c r="P51" s="122" t="n">
        <v>0.0505</v>
      </c>
      <c r="S51" s="21" t="n">
        <f aca="false">+O51-M51</f>
        <v>0.0355</v>
      </c>
      <c r="T51" s="120" t="n">
        <f aca="false">+(1+O51)/(1+M51)-1</f>
        <v>0.0349753694581281</v>
      </c>
    </row>
    <row r="52" customFormat="false" ht="15" hidden="false" customHeight="false" outlineLevel="0" collapsed="false">
      <c r="L52" s="121" t="n">
        <v>9</v>
      </c>
      <c r="M52" s="122" t="n">
        <v>0.013</v>
      </c>
      <c r="N52" s="122" t="n">
        <v>0.013</v>
      </c>
      <c r="O52" s="122" t="n">
        <v>0.0485</v>
      </c>
      <c r="P52" s="122" t="n">
        <v>0.0485</v>
      </c>
      <c r="S52" s="21" t="n">
        <f aca="false">+O52-M52</f>
        <v>0.0355</v>
      </c>
      <c r="T52" s="120" t="n">
        <f aca="false">+(1+O52)/(1+M52)-1</f>
        <v>0.0350444225074038</v>
      </c>
    </row>
    <row r="53" customFormat="false" ht="15" hidden="false" customHeight="false" outlineLevel="0" collapsed="false">
      <c r="L53" s="121" t="n">
        <v>10</v>
      </c>
      <c r="M53" s="122" t="n">
        <v>0.0115</v>
      </c>
      <c r="N53" s="122" t="n">
        <v>0.0115</v>
      </c>
      <c r="O53" s="122" t="n">
        <v>0.0469</v>
      </c>
      <c r="P53" s="122" t="n">
        <v>0.0469</v>
      </c>
      <c r="S53" s="21" t="n">
        <f aca="false">+O53-M53</f>
        <v>0.0354</v>
      </c>
      <c r="T53" s="120" t="n">
        <f aca="false">+(1+O53)/(1+M53)-1</f>
        <v>0.0349975284231339</v>
      </c>
    </row>
    <row r="54" customFormat="false" ht="15" hidden="false" customHeight="false" outlineLevel="0" collapsed="false">
      <c r="L54" s="121" t="n">
        <v>11</v>
      </c>
      <c r="M54" s="122" t="n">
        <v>0.01</v>
      </c>
      <c r="N54" s="122" t="n">
        <v>0.01</v>
      </c>
      <c r="O54" s="122" t="n">
        <v>0.0453</v>
      </c>
      <c r="P54" s="122" t="n">
        <v>0.0454</v>
      </c>
      <c r="S54" s="21" t="n">
        <f aca="false">+O54-M54</f>
        <v>0.0353</v>
      </c>
      <c r="T54" s="120" t="n">
        <f aca="false">+(1+O54)/(1+M54)-1</f>
        <v>0.0349504950495048</v>
      </c>
    </row>
    <row r="55" customFormat="false" ht="15" hidden="false" customHeight="false" outlineLevel="0" collapsed="false">
      <c r="L55" s="121" t="n">
        <v>12</v>
      </c>
      <c r="M55" s="122" t="n">
        <v>0.0085</v>
      </c>
      <c r="N55" s="122" t="n">
        <v>0.0085</v>
      </c>
      <c r="O55" s="122" t="n">
        <v>0.0438</v>
      </c>
      <c r="P55" s="122" t="n">
        <v>0.0438</v>
      </c>
      <c r="S55" s="21" t="n">
        <f aca="false">+O55-M55</f>
        <v>0.0353</v>
      </c>
      <c r="T55" s="120" t="n">
        <f aca="false">+(1+O55)/(1+M55)-1</f>
        <v>0.0350024789291028</v>
      </c>
    </row>
    <row r="56" customFormat="false" ht="15" hidden="false" customHeight="false" outlineLevel="0" collapsed="false">
      <c r="L56" s="121" t="n">
        <v>13</v>
      </c>
      <c r="M56" s="122" t="n">
        <v>0.007</v>
      </c>
      <c r="N56" s="122" t="n">
        <v>0.007</v>
      </c>
      <c r="O56" s="122" t="n">
        <v>0.0422</v>
      </c>
      <c r="P56" s="122" t="n">
        <v>0.0422</v>
      </c>
      <c r="S56" s="21" t="n">
        <f aca="false">+O56-M56</f>
        <v>0.0352</v>
      </c>
      <c r="T56" s="120" t="n">
        <f aca="false">+(1+O56)/(1+M56)-1</f>
        <v>0.0349553128103279</v>
      </c>
    </row>
    <row r="57" customFormat="false" ht="15" hidden="false" customHeight="false" outlineLevel="0" collapsed="false">
      <c r="L57" s="123" t="n">
        <v>14</v>
      </c>
      <c r="M57" s="124" t="n">
        <v>0.006</v>
      </c>
      <c r="N57" s="124" t="n">
        <v>0.006</v>
      </c>
      <c r="O57" s="124" t="n">
        <v>0.0412</v>
      </c>
      <c r="P57" s="124" t="n">
        <v>0.0412</v>
      </c>
      <c r="S57" s="21" t="n">
        <f aca="false">+O57-M57</f>
        <v>0.0352</v>
      </c>
      <c r="T57" s="120" t="n">
        <f aca="false">+(1+O57)/(1+M57)-1</f>
        <v>0.0349900596421471</v>
      </c>
    </row>
    <row r="58" customFormat="false" ht="15" hidden="false" customHeight="false" outlineLevel="0" collapsed="false">
      <c r="L58" s="121" t="n">
        <v>15</v>
      </c>
      <c r="M58" s="122" t="n">
        <v>0.005</v>
      </c>
      <c r="N58" s="122" t="n">
        <v>0.005</v>
      </c>
      <c r="O58" s="122" t="n">
        <v>0.0402</v>
      </c>
      <c r="P58" s="122" t="n">
        <v>0.0402</v>
      </c>
      <c r="S58" s="21" t="n">
        <f aca="false">+O58-M58</f>
        <v>0.0352</v>
      </c>
      <c r="T58" s="120" t="n">
        <f aca="false">+(1+O58)/(1+M58)-1</f>
        <v>0.0350248756218907</v>
      </c>
    </row>
    <row r="59" customFormat="false" ht="15" hidden="false" customHeight="false" outlineLevel="0" collapsed="false">
      <c r="L59" s="121" t="n">
        <v>16</v>
      </c>
      <c r="M59" s="122" t="n">
        <v>0.004</v>
      </c>
      <c r="N59" s="122" t="n">
        <v>0.005</v>
      </c>
      <c r="O59" s="122" t="n">
        <v>0.0391</v>
      </c>
      <c r="P59" s="122" t="n">
        <v>0.0402</v>
      </c>
      <c r="S59" s="21" t="n">
        <f aca="false">+O59-M59</f>
        <v>0.0351</v>
      </c>
      <c r="T59" s="120" t="n">
        <f aca="false">+(1+O59)/(1+M59)-1</f>
        <v>0.0349601593625497</v>
      </c>
    </row>
    <row r="60" customFormat="false" ht="15" hidden="false" customHeight="false" outlineLevel="0" collapsed="false">
      <c r="L60" s="121" t="n">
        <v>17</v>
      </c>
      <c r="M60" s="122" t="n">
        <v>0.0035</v>
      </c>
      <c r="N60" s="122" t="n">
        <v>0.005</v>
      </c>
      <c r="O60" s="122" t="n">
        <v>0.0386</v>
      </c>
      <c r="P60" s="122" t="n">
        <v>0.0402</v>
      </c>
      <c r="S60" s="21" t="n">
        <f aca="false">+O60-M60</f>
        <v>0.0351</v>
      </c>
      <c r="T60" s="120" t="n">
        <f aca="false">+(1+O60)/(1+M60)-1</f>
        <v>0.0349775784753363</v>
      </c>
    </row>
    <row r="61" customFormat="false" ht="15" hidden="false" customHeight="false" outlineLevel="0" collapsed="false">
      <c r="L61" s="121" t="n">
        <v>18</v>
      </c>
      <c r="M61" s="122" t="n">
        <v>0.003</v>
      </c>
      <c r="N61" s="122" t="n">
        <v>0.005</v>
      </c>
      <c r="O61" s="122" t="n">
        <v>0.0381</v>
      </c>
      <c r="P61" s="122" t="n">
        <v>0.0402</v>
      </c>
      <c r="S61" s="21" t="n">
        <f aca="false">+O61-M61</f>
        <v>0.0351</v>
      </c>
      <c r="T61" s="120" t="n">
        <f aca="false">+(1+O61)/(1+M61)-1</f>
        <v>0.0349950149551348</v>
      </c>
    </row>
    <row r="62" customFormat="false" ht="15" hidden="false" customHeight="false" outlineLevel="0" collapsed="false">
      <c r="L62" s="121" t="n">
        <v>19</v>
      </c>
      <c r="M62" s="122" t="n">
        <v>0.0025</v>
      </c>
      <c r="N62" s="122" t="n">
        <v>0.005</v>
      </c>
      <c r="O62" s="122" t="n">
        <v>0.0376</v>
      </c>
      <c r="P62" s="122" t="n">
        <v>0.0402</v>
      </c>
      <c r="S62" s="21" t="n">
        <f aca="false">+O62-M62</f>
        <v>0.0351</v>
      </c>
      <c r="T62" s="120" t="n">
        <f aca="false">+(1+O62)/(1+M62)-1</f>
        <v>0.0350124688279303</v>
      </c>
    </row>
    <row r="63" customFormat="false" ht="25.5" hidden="false" customHeight="false" outlineLevel="0" collapsed="false">
      <c r="L63" s="125" t="s">
        <v>411</v>
      </c>
      <c r="M63" s="122" t="n">
        <v>0.0025</v>
      </c>
      <c r="N63" s="122" t="n">
        <v>0.005</v>
      </c>
      <c r="O63" s="122" t="n">
        <v>0.0376</v>
      </c>
      <c r="P63" s="122" t="n">
        <v>0.0402</v>
      </c>
      <c r="S63" s="21" t="n">
        <f aca="false">+O63-M63</f>
        <v>0.0351</v>
      </c>
      <c r="T63" s="120" t="n">
        <f aca="false">+(1+O63)/(1+M63)-1</f>
        <v>0.0350124688279303</v>
      </c>
    </row>
    <row r="64" customFormat="false" ht="15" hidden="false" customHeight="false" outlineLevel="0" collapsed="false">
      <c r="T64" s="120"/>
    </row>
    <row r="67" customFormat="false" ht="15" hidden="false" customHeight="false" outlineLevel="0" collapsed="false">
      <c r="L67" s="126" t="s">
        <v>412</v>
      </c>
    </row>
    <row r="68" customFormat="false" ht="15" hidden="false" customHeight="false" outlineLevel="0" collapsed="false">
      <c r="L68" s="126" t="s">
        <v>413</v>
      </c>
    </row>
    <row r="69" customFormat="false" ht="15" hidden="false" customHeight="false" outlineLevel="0" collapsed="false">
      <c r="L69" s="126" t="s">
        <v>414</v>
      </c>
    </row>
  </sheetData>
  <mergeCells count="2">
    <mergeCell ref="M42:N42"/>
    <mergeCell ref="O42:P42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C40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415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416</v>
      </c>
      <c r="C3" s="0" t="s">
        <v>228</v>
      </c>
    </row>
    <row r="5" customFormat="false" ht="15" hidden="false" customHeight="false" outlineLevel="0" collapsed="false">
      <c r="A5" s="0" t="s">
        <v>417</v>
      </c>
    </row>
    <row r="6" customFormat="false" ht="15" hidden="false" customHeight="false" outlineLevel="0" collapsed="false">
      <c r="A6" s="0" t="s">
        <v>418</v>
      </c>
    </row>
    <row r="9" customFormat="false" ht="15" hidden="false" customHeight="false" outlineLevel="0" collapsed="false">
      <c r="A9" s="0" t="s">
        <v>154</v>
      </c>
      <c r="B9" s="0" t="s">
        <v>316</v>
      </c>
    </row>
    <row r="10" customFormat="false" ht="15" hidden="false" customHeight="false" outlineLevel="0" collapsed="false">
      <c r="A10" s="0" t="n">
        <v>0</v>
      </c>
      <c r="B10" s="11" t="n">
        <v>0.08</v>
      </c>
    </row>
    <row r="11" customFormat="false" ht="15" hidden="false" customHeight="false" outlineLevel="0" collapsed="false">
      <c r="A11" s="0" t="n">
        <v>1</v>
      </c>
      <c r="B11" s="11" t="n">
        <v>0.055</v>
      </c>
    </row>
    <row r="12" customFormat="false" ht="15" hidden="false" customHeight="false" outlineLevel="0" collapsed="false">
      <c r="A12" s="0" t="n">
        <v>2</v>
      </c>
      <c r="B12" s="11" t="n">
        <v>0.0375</v>
      </c>
    </row>
    <row r="13" customFormat="false" ht="15" hidden="false" customHeight="false" outlineLevel="0" collapsed="false">
      <c r="A13" s="0" t="n">
        <v>3</v>
      </c>
      <c r="B13" s="11" t="n">
        <v>0.03</v>
      </c>
    </row>
    <row r="14" customFormat="false" ht="15" hidden="false" customHeight="false" outlineLevel="0" collapsed="false">
      <c r="A14" s="0" t="n">
        <v>4</v>
      </c>
      <c r="B14" s="11" t="n">
        <v>0.025</v>
      </c>
    </row>
    <row r="15" customFormat="false" ht="15" hidden="false" customHeight="false" outlineLevel="0" collapsed="false">
      <c r="A15" s="0" t="n">
        <v>5</v>
      </c>
      <c r="B15" s="11" t="n">
        <v>0.0233</v>
      </c>
    </row>
    <row r="16" customFormat="false" ht="15" hidden="false" customHeight="false" outlineLevel="0" collapsed="false">
      <c r="A16" s="0" t="n">
        <v>6</v>
      </c>
      <c r="B16" s="11" t="n">
        <v>0.0217</v>
      </c>
    </row>
    <row r="17" customFormat="false" ht="15" hidden="false" customHeight="false" outlineLevel="0" collapsed="false">
      <c r="A17" s="0" t="n">
        <v>7</v>
      </c>
      <c r="B17" s="11" t="n">
        <v>0.02</v>
      </c>
    </row>
    <row r="18" customFormat="false" ht="15" hidden="false" customHeight="false" outlineLevel="0" collapsed="false">
      <c r="A18" s="0" t="n">
        <v>8</v>
      </c>
      <c r="B18" s="11" t="n">
        <v>0.019</v>
      </c>
    </row>
    <row r="19" customFormat="false" ht="15" hidden="false" customHeight="false" outlineLevel="0" collapsed="false">
      <c r="A19" s="0" t="n">
        <v>9</v>
      </c>
      <c r="B19" s="11" t="n">
        <v>0.018</v>
      </c>
    </row>
    <row r="20" customFormat="false" ht="15" hidden="false" customHeight="false" outlineLevel="0" collapsed="false">
      <c r="A20" s="0" t="n">
        <v>10</v>
      </c>
      <c r="B20" s="11" t="n">
        <v>0.017</v>
      </c>
    </row>
    <row r="21" customFormat="false" ht="15" hidden="false" customHeight="false" outlineLevel="0" collapsed="false">
      <c r="A21" s="0" t="n">
        <v>11</v>
      </c>
      <c r="B21" s="11" t="n">
        <v>0.016</v>
      </c>
    </row>
    <row r="22" customFormat="false" ht="15" hidden="false" customHeight="false" outlineLevel="0" collapsed="false">
      <c r="A22" s="0" t="n">
        <v>12</v>
      </c>
      <c r="B22" s="11" t="n">
        <v>0.015</v>
      </c>
    </row>
    <row r="23" customFormat="false" ht="15" hidden="false" customHeight="false" outlineLevel="0" collapsed="false">
      <c r="A23" s="0" t="n">
        <v>13</v>
      </c>
      <c r="B23" s="11" t="n">
        <v>0.014</v>
      </c>
    </row>
    <row r="24" customFormat="false" ht="15" hidden="false" customHeight="false" outlineLevel="0" collapsed="false">
      <c r="A24" s="0" t="n">
        <v>14</v>
      </c>
      <c r="B24" s="11" t="n">
        <v>0.013</v>
      </c>
    </row>
    <row r="25" customFormat="false" ht="15" hidden="false" customHeight="false" outlineLevel="0" collapsed="false">
      <c r="A25" s="0" t="n">
        <v>15</v>
      </c>
      <c r="B25" s="11" t="n">
        <v>0.012</v>
      </c>
    </row>
    <row r="26" customFormat="false" ht="15" hidden="false" customHeight="false" outlineLevel="0" collapsed="false">
      <c r="A26" s="0" t="n">
        <v>16</v>
      </c>
      <c r="B26" s="11" t="n">
        <v>0.011</v>
      </c>
    </row>
    <row r="27" customFormat="false" ht="15" hidden="false" customHeight="false" outlineLevel="0" collapsed="false">
      <c r="A27" s="0" t="n">
        <v>17</v>
      </c>
      <c r="B27" s="11" t="n">
        <v>0.01</v>
      </c>
    </row>
    <row r="28" customFormat="false" ht="15" hidden="false" customHeight="false" outlineLevel="0" collapsed="false">
      <c r="A28" s="0" t="n">
        <v>18</v>
      </c>
      <c r="B28" s="11" t="n">
        <v>0.0092</v>
      </c>
    </row>
    <row r="29" customFormat="false" ht="15" hidden="false" customHeight="false" outlineLevel="0" collapsed="false">
      <c r="A29" s="0" t="n">
        <v>19</v>
      </c>
      <c r="B29" s="11" t="n">
        <v>0.0084</v>
      </c>
    </row>
    <row r="30" customFormat="false" ht="15" hidden="false" customHeight="false" outlineLevel="0" collapsed="false">
      <c r="A30" s="0" t="n">
        <v>20</v>
      </c>
      <c r="B30" s="11" t="n">
        <v>0.0076</v>
      </c>
    </row>
    <row r="31" customFormat="false" ht="15" hidden="false" customHeight="false" outlineLevel="0" collapsed="false">
      <c r="A31" s="0" t="n">
        <v>21</v>
      </c>
      <c r="B31" s="11" t="n">
        <v>0.0068</v>
      </c>
    </row>
    <row r="32" customFormat="false" ht="15" hidden="false" customHeight="false" outlineLevel="0" collapsed="false">
      <c r="A32" s="0" t="n">
        <v>22</v>
      </c>
      <c r="B32" s="11" t="n">
        <v>0.006</v>
      </c>
    </row>
    <row r="33" customFormat="false" ht="15" hidden="false" customHeight="false" outlineLevel="0" collapsed="false">
      <c r="A33" s="0" t="n">
        <v>23</v>
      </c>
      <c r="B33" s="11" t="n">
        <v>0.0056</v>
      </c>
    </row>
    <row r="34" customFormat="false" ht="15" hidden="false" customHeight="false" outlineLevel="0" collapsed="false">
      <c r="A34" s="0" t="n">
        <v>24</v>
      </c>
      <c r="B34" s="11" t="n">
        <v>0.0052</v>
      </c>
    </row>
    <row r="35" customFormat="false" ht="15" hidden="false" customHeight="false" outlineLevel="0" collapsed="false">
      <c r="A35" s="0" t="n">
        <v>25</v>
      </c>
      <c r="B35" s="11" t="n">
        <v>0.0048</v>
      </c>
    </row>
    <row r="36" customFormat="false" ht="15" hidden="false" customHeight="false" outlineLevel="0" collapsed="false">
      <c r="A36" s="0" t="n">
        <v>26</v>
      </c>
      <c r="B36" s="11" t="n">
        <v>0.0044</v>
      </c>
    </row>
    <row r="37" customFormat="false" ht="15" hidden="false" customHeight="false" outlineLevel="0" collapsed="false">
      <c r="A37" s="0" t="n">
        <v>27</v>
      </c>
      <c r="B37" s="11" t="n">
        <v>0.004</v>
      </c>
    </row>
    <row r="38" customFormat="false" ht="15" hidden="false" customHeight="false" outlineLevel="0" collapsed="false">
      <c r="A38" s="0" t="n">
        <v>28</v>
      </c>
      <c r="B38" s="11" t="n">
        <v>0.004</v>
      </c>
    </row>
    <row r="39" customFormat="false" ht="15" hidden="false" customHeight="false" outlineLevel="0" collapsed="false">
      <c r="A39" s="0" t="n">
        <v>29</v>
      </c>
      <c r="B39" s="11" t="n">
        <v>0.004</v>
      </c>
    </row>
    <row r="40" customFormat="false" ht="15" hidden="false" customHeight="false" outlineLevel="0" collapsed="false">
      <c r="A40" s="0" t="n">
        <v>30</v>
      </c>
      <c r="B40" s="11" t="n">
        <v>0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Y10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2" min="7" style="0" width="16.87"/>
    <col collapsed="false" customWidth="true" hidden="false" outlineLevel="0" max="13" min="13" style="0" width="15.29"/>
    <col collapsed="false" customWidth="true" hidden="false" outlineLevel="0" max="14" min="14" style="0" width="18"/>
    <col collapsed="false" customWidth="true" hidden="false" outlineLevel="0" max="17" min="15" style="0" width="8.67"/>
    <col collapsed="false" customWidth="true" hidden="false" outlineLevel="0" max="18" min="18" style="0" width="10"/>
    <col collapsed="false" customWidth="true" hidden="false" outlineLevel="0" max="1025" min="19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225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419</v>
      </c>
      <c r="C3" s="0" t="s">
        <v>420</v>
      </c>
    </row>
    <row r="4" customFormat="false" ht="15" hidden="false" customHeight="false" outlineLevel="0" collapsed="false">
      <c r="A4" s="3"/>
      <c r="B4" s="3"/>
      <c r="C4" s="3"/>
      <c r="F4" s="5" t="s">
        <v>229</v>
      </c>
      <c r="G4" s="5"/>
      <c r="H4" s="5"/>
      <c r="I4" s="5"/>
      <c r="J4" s="5"/>
    </row>
    <row r="10" customFormat="false" ht="15" hidden="false" customHeight="false" outlineLevel="0" collapsed="false">
      <c r="F10" s="23" t="s">
        <v>235</v>
      </c>
      <c r="G10" s="23"/>
      <c r="H10" s="23"/>
      <c r="I10" s="23"/>
      <c r="J10" s="23"/>
      <c r="K10" s="23"/>
      <c r="L10" s="23"/>
      <c r="M10" s="23"/>
      <c r="N10" s="23"/>
    </row>
    <row r="11" customFormat="false" ht="15" hidden="false" customHeight="false" outlineLevel="0" collapsed="false">
      <c r="F11" s="0" t="s">
        <v>236</v>
      </c>
      <c r="G11" s="0" t="s">
        <v>237</v>
      </c>
      <c r="H11" s="0" t="s">
        <v>238</v>
      </c>
      <c r="I11" s="0" t="s">
        <v>239</v>
      </c>
      <c r="J11" s="0" t="s">
        <v>240</v>
      </c>
      <c r="K11" s="0" t="s">
        <v>241</v>
      </c>
      <c r="L11" s="0" t="s">
        <v>242</v>
      </c>
      <c r="M11" s="0" t="s">
        <v>421</v>
      </c>
    </row>
    <row r="12" customFormat="false" ht="15" hidden="false" customHeight="false" outlineLevel="0" collapsed="false">
      <c r="A12" s="23" t="s">
        <v>245</v>
      </c>
      <c r="B12" s="23" t="s">
        <v>246</v>
      </c>
      <c r="C12" s="23" t="s">
        <v>247</v>
      </c>
      <c r="D12" s="23" t="s">
        <v>248</v>
      </c>
      <c r="E12" s="23" t="s">
        <v>249</v>
      </c>
      <c r="F12" s="23" t="s">
        <v>250</v>
      </c>
      <c r="G12" s="23" t="n">
        <v>2</v>
      </c>
      <c r="H12" s="23" t="n">
        <v>7</v>
      </c>
      <c r="I12" s="23" t="n">
        <v>12</v>
      </c>
      <c r="J12" s="23" t="n">
        <v>17</v>
      </c>
      <c r="K12" s="23" t="n">
        <v>22</v>
      </c>
      <c r="L12" s="23" t="n">
        <v>27</v>
      </c>
      <c r="M12" s="5" t="n">
        <v>32</v>
      </c>
      <c r="N12" s="23" t="s">
        <v>251</v>
      </c>
    </row>
    <row r="13" customFormat="false" ht="15" hidden="false" customHeight="false" outlineLevel="0" collapsed="false">
      <c r="B13" s="0" t="s">
        <v>252</v>
      </c>
      <c r="G13" s="0" t="n">
        <v>0</v>
      </c>
      <c r="H13" s="0" t="n">
        <v>5</v>
      </c>
      <c r="I13" s="0" t="n">
        <v>10</v>
      </c>
      <c r="J13" s="0" t="n">
        <v>15</v>
      </c>
      <c r="K13" s="0" t="n">
        <v>20</v>
      </c>
      <c r="L13" s="0" t="n">
        <v>25</v>
      </c>
      <c r="M13" s="0" t="n">
        <v>30</v>
      </c>
    </row>
    <row r="14" customFormat="false" ht="15" hidden="false" customHeight="false" outlineLevel="0" collapsed="false">
      <c r="B14" s="0" t="s">
        <v>253</v>
      </c>
      <c r="G14" s="0" t="n">
        <v>4</v>
      </c>
      <c r="H14" s="0" t="n">
        <v>9</v>
      </c>
      <c r="I14" s="0" t="n">
        <v>14</v>
      </c>
      <c r="J14" s="0" t="n">
        <v>19</v>
      </c>
      <c r="K14" s="0" t="n">
        <v>24</v>
      </c>
      <c r="L14" s="0" t="n">
        <v>29</v>
      </c>
      <c r="M14" s="5" t="n">
        <v>34</v>
      </c>
    </row>
    <row r="15" customFormat="false" ht="15" hidden="false" customHeight="false" outlineLevel="0" collapsed="false">
      <c r="A15" s="0" t="n">
        <v>1</v>
      </c>
      <c r="B15" s="0" t="s">
        <v>254</v>
      </c>
      <c r="C15" s="0" t="n">
        <v>15</v>
      </c>
      <c r="D15" s="0" t="n">
        <v>19</v>
      </c>
      <c r="E15" s="0" t="n">
        <v>17</v>
      </c>
      <c r="F15" s="0" t="s">
        <v>240</v>
      </c>
      <c r="G15" s="25" t="n">
        <v>9878</v>
      </c>
      <c r="H15" s="25"/>
      <c r="I15" s="25"/>
      <c r="J15" s="25"/>
      <c r="K15" s="25"/>
      <c r="L15" s="25"/>
      <c r="M15" s="25"/>
      <c r="N15" s="25" t="n">
        <v>9878</v>
      </c>
    </row>
    <row r="16" customFormat="false" ht="15" hidden="false" customHeight="false" outlineLevel="0" collapsed="false">
      <c r="A16" s="0" t="n">
        <v>1</v>
      </c>
      <c r="B16" s="0" t="s">
        <v>422</v>
      </c>
      <c r="C16" s="0" t="n">
        <v>15</v>
      </c>
      <c r="D16" s="0" t="n">
        <v>19</v>
      </c>
      <c r="E16" s="0" t="n">
        <v>17</v>
      </c>
      <c r="F16" s="0" t="s">
        <v>240</v>
      </c>
      <c r="G16" s="25" t="n">
        <v>60450956</v>
      </c>
      <c r="H16" s="25"/>
      <c r="I16" s="25"/>
      <c r="J16" s="25"/>
      <c r="K16" s="25"/>
      <c r="L16" s="25"/>
      <c r="M16" s="25"/>
      <c r="N16" s="25" t="n">
        <v>60450956</v>
      </c>
    </row>
    <row r="17" customFormat="false" ht="15" hidden="false" customHeight="false" outlineLevel="0" collapsed="false">
      <c r="A17" s="0" t="n">
        <v>1</v>
      </c>
      <c r="B17" s="0" t="s">
        <v>256</v>
      </c>
      <c r="C17" s="0" t="n">
        <v>15</v>
      </c>
      <c r="D17" s="0" t="n">
        <v>19</v>
      </c>
      <c r="E17" s="0" t="n">
        <v>17</v>
      </c>
      <c r="F17" s="0" t="s">
        <v>240</v>
      </c>
      <c r="G17" s="25" t="n">
        <v>6120</v>
      </c>
      <c r="H17" s="25"/>
      <c r="I17" s="25"/>
      <c r="J17" s="25"/>
      <c r="K17" s="25"/>
      <c r="L17" s="25"/>
      <c r="M17" s="25"/>
      <c r="N17" s="25" t="n">
        <v>6120</v>
      </c>
    </row>
    <row r="18" customFormat="false" ht="15" hidden="false" customHeight="false" outlineLevel="0" collapsed="false">
      <c r="A18" s="0" t="n">
        <v>2</v>
      </c>
      <c r="B18" s="0" t="s">
        <v>254</v>
      </c>
      <c r="C18" s="0" t="n">
        <f aca="false">+C15+5</f>
        <v>20</v>
      </c>
      <c r="D18" s="0" t="n">
        <f aca="false">+D15+5</f>
        <v>24</v>
      </c>
      <c r="E18" s="0" t="n">
        <f aca="false">+E15+5</f>
        <v>22</v>
      </c>
      <c r="F18" s="0" t="s">
        <v>241</v>
      </c>
      <c r="G18" s="25" t="n">
        <v>32417</v>
      </c>
      <c r="H18" s="25" t="n">
        <v>434</v>
      </c>
      <c r="I18" s="25"/>
      <c r="J18" s="25"/>
      <c r="K18" s="25"/>
      <c r="L18" s="25"/>
      <c r="M18" s="25"/>
      <c r="N18" s="25" t="n">
        <v>32851</v>
      </c>
    </row>
    <row r="19" customFormat="false" ht="15" hidden="false" customHeight="false" outlineLevel="0" collapsed="false">
      <c r="A19" s="0" t="n">
        <v>2</v>
      </c>
      <c r="B19" s="0" t="s">
        <v>422</v>
      </c>
      <c r="C19" s="0" t="n">
        <f aca="false">+C16+5</f>
        <v>20</v>
      </c>
      <c r="D19" s="0" t="n">
        <f aca="false">+D16+5</f>
        <v>24</v>
      </c>
      <c r="E19" s="0" t="n">
        <f aca="false">+E16+5</f>
        <v>22</v>
      </c>
      <c r="F19" s="0" t="s">
        <v>241</v>
      </c>
      <c r="G19" s="25" t="n">
        <v>346035180</v>
      </c>
      <c r="H19" s="25" t="n">
        <v>8163068</v>
      </c>
      <c r="I19" s="25"/>
      <c r="J19" s="25"/>
      <c r="K19" s="25"/>
      <c r="L19" s="25"/>
      <c r="M19" s="25"/>
      <c r="N19" s="25" t="n">
        <v>354198248</v>
      </c>
    </row>
    <row r="20" customFormat="false" ht="15" hidden="false" customHeight="false" outlineLevel="0" collapsed="false">
      <c r="A20" s="0" t="n">
        <v>2</v>
      </c>
      <c r="B20" s="0" t="s">
        <v>256</v>
      </c>
      <c r="C20" s="0" t="n">
        <f aca="false">+C17+5</f>
        <v>20</v>
      </c>
      <c r="D20" s="0" t="n">
        <f aca="false">+D17+5</f>
        <v>24</v>
      </c>
      <c r="E20" s="0" t="n">
        <f aca="false">+E17+5</f>
        <v>22</v>
      </c>
      <c r="F20" s="0" t="s">
        <v>241</v>
      </c>
      <c r="G20" s="25" t="n">
        <v>10674</v>
      </c>
      <c r="H20" s="25" t="n">
        <v>18809</v>
      </c>
      <c r="I20" s="25"/>
      <c r="J20" s="25"/>
      <c r="K20" s="25"/>
      <c r="L20" s="25"/>
      <c r="M20" s="25"/>
      <c r="N20" s="25" t="n">
        <v>10782</v>
      </c>
    </row>
    <row r="21" customFormat="false" ht="15" hidden="false" customHeight="false" outlineLevel="0" collapsed="false">
      <c r="A21" s="0" t="n">
        <v>3</v>
      </c>
      <c r="B21" s="0" t="s">
        <v>254</v>
      </c>
      <c r="C21" s="0" t="n">
        <f aca="false">+C18+5</f>
        <v>25</v>
      </c>
      <c r="D21" s="0" t="n">
        <f aca="false">+D18+5</f>
        <v>29</v>
      </c>
      <c r="E21" s="0" t="n">
        <f aca="false">+E18+5</f>
        <v>27</v>
      </c>
      <c r="F21" s="0" t="s">
        <v>242</v>
      </c>
      <c r="G21" s="25" t="n">
        <v>21021</v>
      </c>
      <c r="H21" s="25" t="n">
        <v>5029</v>
      </c>
      <c r="I21" s="25" t="n">
        <v>258</v>
      </c>
      <c r="J21" s="25"/>
      <c r="K21" s="25"/>
      <c r="L21" s="25"/>
      <c r="M21" s="25"/>
      <c r="N21" s="25" t="n">
        <v>26308</v>
      </c>
    </row>
    <row r="22" customFormat="false" ht="15" hidden="false" customHeight="false" outlineLevel="0" collapsed="false">
      <c r="A22" s="0" t="n">
        <v>3</v>
      </c>
      <c r="B22" s="0" t="s">
        <v>422</v>
      </c>
      <c r="C22" s="0" t="n">
        <f aca="false">+C19+5</f>
        <v>25</v>
      </c>
      <c r="D22" s="0" t="n">
        <f aca="false">+D19+5</f>
        <v>29</v>
      </c>
      <c r="E22" s="0" t="n">
        <f aca="false">+E19+5</f>
        <v>27</v>
      </c>
      <c r="F22" s="0" t="s">
        <v>242</v>
      </c>
      <c r="G22" s="25" t="n">
        <v>515248696</v>
      </c>
      <c r="H22" s="25" t="n">
        <v>187142983</v>
      </c>
      <c r="I22" s="25" t="n">
        <v>9801808</v>
      </c>
      <c r="J22" s="25"/>
      <c r="K22" s="25"/>
      <c r="L22" s="25"/>
      <c r="M22" s="25"/>
      <c r="N22" s="25" t="n">
        <v>712193487</v>
      </c>
    </row>
    <row r="23" customFormat="false" ht="15" hidden="false" customHeight="false" outlineLevel="0" collapsed="false">
      <c r="A23" s="0" t="n">
        <v>3</v>
      </c>
      <c r="B23" s="0" t="s">
        <v>256</v>
      </c>
      <c r="C23" s="0" t="n">
        <f aca="false">+C20+5</f>
        <v>25</v>
      </c>
      <c r="D23" s="0" t="n">
        <f aca="false">+D20+5</f>
        <v>29</v>
      </c>
      <c r="E23" s="0" t="n">
        <f aca="false">+E20+5</f>
        <v>27</v>
      </c>
      <c r="F23" s="0" t="s">
        <v>242</v>
      </c>
      <c r="G23" s="25" t="n">
        <v>24511</v>
      </c>
      <c r="H23" s="25" t="n">
        <v>37213</v>
      </c>
      <c r="I23" s="25" t="n">
        <v>37992</v>
      </c>
      <c r="J23" s="25"/>
      <c r="K23" s="25"/>
      <c r="L23" s="25"/>
      <c r="M23" s="25"/>
      <c r="N23" s="25" t="n">
        <v>27071</v>
      </c>
    </row>
    <row r="24" customFormat="false" ht="15" hidden="false" customHeight="false" outlineLevel="0" collapsed="false">
      <c r="A24" s="0" t="n">
        <v>4</v>
      </c>
      <c r="B24" s="0" t="s">
        <v>254</v>
      </c>
      <c r="C24" s="0" t="n">
        <f aca="false">+C21+5</f>
        <v>30</v>
      </c>
      <c r="D24" s="0" t="n">
        <f aca="false">+D21+5</f>
        <v>34</v>
      </c>
      <c r="E24" s="0" t="n">
        <f aca="false">+E21+5</f>
        <v>32</v>
      </c>
      <c r="F24" s="0" t="s">
        <v>243</v>
      </c>
      <c r="G24" s="25" t="n">
        <v>16269</v>
      </c>
      <c r="H24" s="25" t="n">
        <v>10281</v>
      </c>
      <c r="I24" s="25" t="n">
        <v>4166</v>
      </c>
      <c r="J24" s="25" t="n">
        <v>152</v>
      </c>
      <c r="K24" s="25"/>
      <c r="L24" s="25"/>
      <c r="M24" s="25"/>
      <c r="N24" s="25" t="n">
        <v>30868</v>
      </c>
    </row>
    <row r="25" customFormat="false" ht="15" hidden="false" customHeight="false" outlineLevel="0" collapsed="false">
      <c r="A25" s="0" t="n">
        <v>4</v>
      </c>
      <c r="B25" s="0" t="s">
        <v>422</v>
      </c>
      <c r="C25" s="0" t="n">
        <f aca="false">+C22+5</f>
        <v>30</v>
      </c>
      <c r="D25" s="0" t="n">
        <f aca="false">+D22+5</f>
        <v>34</v>
      </c>
      <c r="E25" s="0" t="n">
        <f aca="false">+E22+5</f>
        <v>32</v>
      </c>
      <c r="F25" s="0" t="s">
        <v>243</v>
      </c>
      <c r="G25" s="25" t="n">
        <v>430886787</v>
      </c>
      <c r="H25" s="25" t="n">
        <v>442345874</v>
      </c>
      <c r="I25" s="25" t="n">
        <v>189633201</v>
      </c>
      <c r="J25" s="25" t="n">
        <v>6736856</v>
      </c>
      <c r="K25" s="25"/>
      <c r="L25" s="25"/>
      <c r="M25" s="25"/>
      <c r="N25" s="25" t="n">
        <v>1069602718</v>
      </c>
    </row>
    <row r="26" customFormat="false" ht="15" hidden="false" customHeight="false" outlineLevel="0" collapsed="false">
      <c r="A26" s="0" t="n">
        <v>4</v>
      </c>
      <c r="B26" s="0" t="s">
        <v>256</v>
      </c>
      <c r="C26" s="0" t="n">
        <f aca="false">+C23+5</f>
        <v>30</v>
      </c>
      <c r="D26" s="0" t="n">
        <f aca="false">+D23+5</f>
        <v>34</v>
      </c>
      <c r="E26" s="0" t="n">
        <f aca="false">+E23+5</f>
        <v>32</v>
      </c>
      <c r="F26" s="0" t="s">
        <v>243</v>
      </c>
      <c r="G26" s="25" t="n">
        <v>26485</v>
      </c>
      <c r="H26" s="25" t="n">
        <v>43026</v>
      </c>
      <c r="I26" s="25" t="n">
        <v>45519</v>
      </c>
      <c r="J26" s="25" t="n">
        <v>44321</v>
      </c>
      <c r="K26" s="25"/>
      <c r="L26" s="25"/>
      <c r="M26" s="25"/>
      <c r="N26" s="25" t="n">
        <v>34651</v>
      </c>
    </row>
    <row r="27" customFormat="false" ht="15" hidden="false" customHeight="false" outlineLevel="0" collapsed="false">
      <c r="A27" s="0" t="n">
        <v>5</v>
      </c>
      <c r="B27" s="0" t="s">
        <v>254</v>
      </c>
      <c r="C27" s="0" t="n">
        <f aca="false">+C24+5</f>
        <v>35</v>
      </c>
      <c r="D27" s="0" t="n">
        <f aca="false">+D24+5</f>
        <v>39</v>
      </c>
      <c r="E27" s="0" t="n">
        <f aca="false">+E24+5</f>
        <v>37</v>
      </c>
      <c r="F27" s="0" t="s">
        <v>423</v>
      </c>
      <c r="G27" s="25" t="n">
        <v>10307</v>
      </c>
      <c r="H27" s="25" t="n">
        <v>7925</v>
      </c>
      <c r="I27" s="25" t="n">
        <v>8724</v>
      </c>
      <c r="J27" s="25" t="n">
        <v>2780</v>
      </c>
      <c r="K27" s="25" t="n">
        <v>120</v>
      </c>
      <c r="L27" s="25"/>
      <c r="M27" s="25"/>
      <c r="N27" s="25" t="n">
        <v>29856</v>
      </c>
    </row>
    <row r="28" customFormat="false" ht="15" hidden="false" customHeight="false" outlineLevel="0" collapsed="false">
      <c r="A28" s="0" t="n">
        <v>5</v>
      </c>
      <c r="B28" s="0" t="s">
        <v>422</v>
      </c>
      <c r="C28" s="0" t="n">
        <f aca="false">+C25+5</f>
        <v>35</v>
      </c>
      <c r="D28" s="0" t="n">
        <f aca="false">+D25+5</f>
        <v>39</v>
      </c>
      <c r="E28" s="0" t="n">
        <f aca="false">+E25+5</f>
        <v>37</v>
      </c>
      <c r="F28" s="0" t="s">
        <v>423</v>
      </c>
      <c r="G28" s="25" t="n">
        <v>305517640</v>
      </c>
      <c r="H28" s="25" t="n">
        <v>350093140</v>
      </c>
      <c r="I28" s="25" t="n">
        <v>431960493</v>
      </c>
      <c r="J28" s="25" t="n">
        <v>142835458</v>
      </c>
      <c r="K28" s="25" t="n">
        <v>5500514</v>
      </c>
      <c r="L28" s="25"/>
      <c r="M28" s="25"/>
      <c r="N28" s="25" t="n">
        <v>1235907245</v>
      </c>
    </row>
    <row r="29" customFormat="false" ht="15" hidden="false" customHeight="false" outlineLevel="0" collapsed="false">
      <c r="A29" s="0" t="n">
        <v>5</v>
      </c>
      <c r="B29" s="0" t="s">
        <v>256</v>
      </c>
      <c r="C29" s="0" t="n">
        <f aca="false">+C26+5</f>
        <v>35</v>
      </c>
      <c r="D29" s="0" t="n">
        <f aca="false">+D26+5</f>
        <v>39</v>
      </c>
      <c r="E29" s="0" t="n">
        <f aca="false">+E26+5</f>
        <v>37</v>
      </c>
      <c r="F29" s="0" t="s">
        <v>423</v>
      </c>
      <c r="G29" s="25" t="n">
        <v>29642</v>
      </c>
      <c r="H29" s="25" t="n">
        <v>44176</v>
      </c>
      <c r="I29" s="25" t="n">
        <v>49514</v>
      </c>
      <c r="J29" s="25" t="n">
        <v>51380</v>
      </c>
      <c r="K29" s="25" t="n">
        <v>45838</v>
      </c>
      <c r="L29" s="25"/>
      <c r="M29" s="25"/>
      <c r="N29" s="25" t="n">
        <v>41396</v>
      </c>
    </row>
    <row r="30" customFormat="false" ht="15" hidden="false" customHeight="false" outlineLevel="0" collapsed="false">
      <c r="A30" s="0" t="n">
        <v>6</v>
      </c>
      <c r="B30" s="0" t="s">
        <v>254</v>
      </c>
      <c r="C30" s="0" t="n">
        <f aca="false">+C27+5</f>
        <v>40</v>
      </c>
      <c r="D30" s="0" t="n">
        <f aca="false">+D27+5</f>
        <v>44</v>
      </c>
      <c r="E30" s="0" t="n">
        <f aca="false">+E27+5</f>
        <v>42</v>
      </c>
      <c r="F30" s="0" t="s">
        <v>424</v>
      </c>
      <c r="G30" s="25" t="n">
        <v>10235</v>
      </c>
      <c r="H30" s="25" t="n">
        <v>7666</v>
      </c>
      <c r="I30" s="25" t="n">
        <v>8578</v>
      </c>
      <c r="J30" s="25" t="n">
        <v>7873</v>
      </c>
      <c r="K30" s="25" t="n">
        <v>3373</v>
      </c>
      <c r="L30" s="25" t="n">
        <v>133</v>
      </c>
      <c r="M30" s="25"/>
      <c r="N30" s="25" t="n">
        <v>37858</v>
      </c>
    </row>
    <row r="31" customFormat="false" ht="15" hidden="false" customHeight="false" outlineLevel="0" collapsed="false">
      <c r="A31" s="0" t="n">
        <v>6</v>
      </c>
      <c r="B31" s="0" t="s">
        <v>422</v>
      </c>
      <c r="C31" s="0" t="n">
        <f aca="false">+C28+5</f>
        <v>40</v>
      </c>
      <c r="D31" s="0" t="n">
        <f aca="false">+D28+5</f>
        <v>44</v>
      </c>
      <c r="E31" s="0" t="n">
        <f aca="false">+E28+5</f>
        <v>42</v>
      </c>
      <c r="F31" s="0" t="s">
        <v>424</v>
      </c>
      <c r="G31" s="25" t="n">
        <v>298127242</v>
      </c>
      <c r="H31" s="25" t="n">
        <v>331013361</v>
      </c>
      <c r="I31" s="25" t="n">
        <v>418484642</v>
      </c>
      <c r="J31" s="25" t="n">
        <v>437382122</v>
      </c>
      <c r="K31" s="25" t="n">
        <v>188060442</v>
      </c>
      <c r="L31" s="25" t="n">
        <v>7185215</v>
      </c>
      <c r="M31" s="25"/>
      <c r="N31" s="25" t="n">
        <v>1680253024</v>
      </c>
    </row>
    <row r="32" customFormat="false" ht="15" hidden="false" customHeight="false" outlineLevel="0" collapsed="false">
      <c r="A32" s="0" t="n">
        <v>6</v>
      </c>
      <c r="B32" s="0" t="s">
        <v>256</v>
      </c>
      <c r="C32" s="0" t="n">
        <f aca="false">+C29+5</f>
        <v>40</v>
      </c>
      <c r="D32" s="0" t="n">
        <f aca="false">+D29+5</f>
        <v>44</v>
      </c>
      <c r="E32" s="0" t="n">
        <f aca="false">+E29+5</f>
        <v>42</v>
      </c>
      <c r="F32" s="0" t="s">
        <v>424</v>
      </c>
      <c r="G32" s="25" t="n">
        <v>29128</v>
      </c>
      <c r="H32" s="25" t="n">
        <v>43179</v>
      </c>
      <c r="I32" s="25" t="n">
        <v>48786</v>
      </c>
      <c r="J32" s="25" t="n">
        <v>55555</v>
      </c>
      <c r="K32" s="25" t="n">
        <v>55755</v>
      </c>
      <c r="L32" s="25" t="n">
        <v>54024</v>
      </c>
      <c r="M32" s="25"/>
      <c r="N32" s="25" t="n">
        <v>44383</v>
      </c>
    </row>
    <row r="33" customFormat="false" ht="15" hidden="false" customHeight="false" outlineLevel="0" collapsed="false">
      <c r="A33" s="0" t="n">
        <v>7</v>
      </c>
      <c r="B33" s="0" t="s">
        <v>254</v>
      </c>
      <c r="C33" s="0" t="n">
        <f aca="false">+C30+5</f>
        <v>45</v>
      </c>
      <c r="D33" s="0" t="n">
        <f aca="false">+D30+5</f>
        <v>49</v>
      </c>
      <c r="E33" s="0" t="n">
        <f aca="false">+E30+5</f>
        <v>47</v>
      </c>
      <c r="F33" s="0" t="s">
        <v>425</v>
      </c>
      <c r="G33" s="25" t="n">
        <v>9208</v>
      </c>
      <c r="H33" s="25" t="n">
        <v>7346</v>
      </c>
      <c r="I33" s="25" t="n">
        <v>7678</v>
      </c>
      <c r="J33" s="25" t="n">
        <v>6744</v>
      </c>
      <c r="K33" s="25" t="n">
        <v>7798</v>
      </c>
      <c r="L33" s="25" t="n">
        <v>3548</v>
      </c>
      <c r="M33" s="25" t="n">
        <v>154</v>
      </c>
      <c r="N33" s="25" t="n">
        <v>42476</v>
      </c>
    </row>
    <row r="34" customFormat="false" ht="15" hidden="false" customHeight="false" outlineLevel="0" collapsed="false">
      <c r="A34" s="0" t="n">
        <v>7</v>
      </c>
      <c r="B34" s="0" t="s">
        <v>422</v>
      </c>
      <c r="C34" s="0" t="n">
        <f aca="false">+C31+5</f>
        <v>45</v>
      </c>
      <c r="D34" s="0" t="n">
        <f aca="false">+D31+5</f>
        <v>49</v>
      </c>
      <c r="E34" s="0" t="n">
        <f aca="false">+E31+5</f>
        <v>47</v>
      </c>
      <c r="F34" s="0" t="s">
        <v>425</v>
      </c>
      <c r="G34" s="25" t="n">
        <v>252418731</v>
      </c>
      <c r="H34" s="25" t="n">
        <v>305940176</v>
      </c>
      <c r="I34" s="25" t="n">
        <v>361301366</v>
      </c>
      <c r="J34" s="25" t="n">
        <v>358995697</v>
      </c>
      <c r="K34" s="25" t="n">
        <v>454786387</v>
      </c>
      <c r="L34" s="25" t="n">
        <v>206638187</v>
      </c>
      <c r="M34" s="25" t="n">
        <v>8846193</v>
      </c>
      <c r="N34" s="25" t="n">
        <v>1948926737</v>
      </c>
    </row>
    <row r="35" customFormat="false" ht="15" hidden="false" customHeight="false" outlineLevel="0" collapsed="false">
      <c r="A35" s="0" t="n">
        <v>7</v>
      </c>
      <c r="B35" s="0" t="s">
        <v>256</v>
      </c>
      <c r="C35" s="0" t="n">
        <f aca="false">+C32+5</f>
        <v>45</v>
      </c>
      <c r="D35" s="0" t="n">
        <f aca="false">+D32+5</f>
        <v>49</v>
      </c>
      <c r="E35" s="0" t="n">
        <f aca="false">+E32+5</f>
        <v>47</v>
      </c>
      <c r="F35" s="0" t="s">
        <v>425</v>
      </c>
      <c r="G35" s="25" t="n">
        <v>27413</v>
      </c>
      <c r="H35" s="25" t="n">
        <v>41647</v>
      </c>
      <c r="I35" s="25" t="n">
        <v>47057</v>
      </c>
      <c r="J35" s="25" t="n">
        <v>53232</v>
      </c>
      <c r="K35" s="25" t="n">
        <v>58321</v>
      </c>
      <c r="L35" s="25" t="n">
        <v>58241</v>
      </c>
      <c r="M35" s="25" t="n">
        <v>57443</v>
      </c>
      <c r="N35" s="25" t="n">
        <v>45883</v>
      </c>
    </row>
    <row r="36" customFormat="false" ht="15" hidden="false" customHeight="false" outlineLevel="0" collapsed="false">
      <c r="A36" s="0" t="n">
        <v>8</v>
      </c>
      <c r="B36" s="0" t="s">
        <v>254</v>
      </c>
      <c r="C36" s="0" t="n">
        <f aca="false">+C33+5</f>
        <v>50</v>
      </c>
      <c r="D36" s="0" t="n">
        <f aca="false">+D33+5</f>
        <v>54</v>
      </c>
      <c r="E36" s="0" t="n">
        <f aca="false">+E33+5</f>
        <v>52</v>
      </c>
      <c r="F36" s="0" t="s">
        <v>426</v>
      </c>
      <c r="G36" s="25" t="n">
        <v>8677</v>
      </c>
      <c r="H36" s="25" t="n">
        <v>7026</v>
      </c>
      <c r="I36" s="25" t="n">
        <v>7810</v>
      </c>
      <c r="J36" s="25" t="n">
        <v>6684</v>
      </c>
      <c r="K36" s="25" t="n">
        <v>7415</v>
      </c>
      <c r="L36" s="25" t="n">
        <v>6553</v>
      </c>
      <c r="M36" s="25" t="n">
        <v>1956</v>
      </c>
      <c r="N36" s="25" t="n">
        <v>46121</v>
      </c>
    </row>
    <row r="37" customFormat="false" ht="15" hidden="false" customHeight="false" outlineLevel="0" collapsed="false">
      <c r="A37" s="0" t="n">
        <v>8</v>
      </c>
      <c r="B37" s="0" t="s">
        <v>422</v>
      </c>
      <c r="C37" s="0" t="n">
        <f aca="false">+C34+5</f>
        <v>50</v>
      </c>
      <c r="D37" s="0" t="n">
        <f aca="false">+D34+5</f>
        <v>54</v>
      </c>
      <c r="E37" s="0" t="n">
        <f aca="false">+E34+5</f>
        <v>52</v>
      </c>
      <c r="F37" s="0" t="s">
        <v>426</v>
      </c>
      <c r="G37" s="25" t="n">
        <v>226691719</v>
      </c>
      <c r="H37" s="25" t="n">
        <v>276195937</v>
      </c>
      <c r="I37" s="25" t="n">
        <v>346718655</v>
      </c>
      <c r="J37" s="25" t="n">
        <v>332074881</v>
      </c>
      <c r="K37" s="25" t="n">
        <v>414636286</v>
      </c>
      <c r="L37" s="25" t="n">
        <v>399604876</v>
      </c>
      <c r="M37" s="25" t="n">
        <v>118703485</v>
      </c>
      <c r="N37" s="25" t="n">
        <v>2114625839</v>
      </c>
    </row>
    <row r="38" customFormat="false" ht="15" hidden="false" customHeight="false" outlineLevel="0" collapsed="false">
      <c r="A38" s="0" t="n">
        <v>8</v>
      </c>
      <c r="B38" s="0" t="s">
        <v>256</v>
      </c>
      <c r="C38" s="0" t="n">
        <f aca="false">+C35+5</f>
        <v>50</v>
      </c>
      <c r="D38" s="0" t="n">
        <f aca="false">+D35+5</f>
        <v>54</v>
      </c>
      <c r="E38" s="0" t="n">
        <f aca="false">+E35+5</f>
        <v>52</v>
      </c>
      <c r="F38" s="0" t="s">
        <v>426</v>
      </c>
      <c r="G38" s="26" t="n">
        <v>26126</v>
      </c>
      <c r="H38" s="26" t="n">
        <v>39311</v>
      </c>
      <c r="I38" s="26" t="n">
        <v>44394</v>
      </c>
      <c r="J38" s="26" t="n">
        <v>49682</v>
      </c>
      <c r="K38" s="26" t="n">
        <v>55919</v>
      </c>
      <c r="L38" s="26" t="n">
        <v>60980</v>
      </c>
      <c r="M38" s="26" t="n">
        <v>60687</v>
      </c>
      <c r="N38" s="26" t="n">
        <v>45850</v>
      </c>
    </row>
    <row r="39" customFormat="false" ht="15" hidden="false" customHeight="false" outlineLevel="0" collapsed="false">
      <c r="A39" s="0" t="n">
        <v>9</v>
      </c>
      <c r="B39" s="0" t="s">
        <v>254</v>
      </c>
      <c r="C39" s="0" t="n">
        <f aca="false">+C36+5</f>
        <v>55</v>
      </c>
      <c r="D39" s="0" t="n">
        <f aca="false">+D36+5</f>
        <v>59</v>
      </c>
      <c r="E39" s="0" t="n">
        <f aca="false">+E36+5</f>
        <v>57</v>
      </c>
      <c r="F39" s="0" t="s">
        <v>427</v>
      </c>
      <c r="G39" s="25" t="n">
        <v>6870</v>
      </c>
      <c r="H39" s="25" t="n">
        <v>6013</v>
      </c>
      <c r="I39" s="25" t="n">
        <v>6851</v>
      </c>
      <c r="J39" s="25" t="n">
        <v>6076</v>
      </c>
      <c r="K39" s="25" t="n">
        <v>6540</v>
      </c>
      <c r="L39" s="25" t="n">
        <v>4717</v>
      </c>
      <c r="M39" s="25" t="n">
        <v>2670</v>
      </c>
      <c r="N39" s="25" t="n">
        <v>39737</v>
      </c>
    </row>
    <row r="40" customFormat="false" ht="15" hidden="false" customHeight="false" outlineLevel="0" collapsed="false">
      <c r="A40" s="0" t="n">
        <v>9</v>
      </c>
      <c r="B40" s="0" t="s">
        <v>422</v>
      </c>
      <c r="C40" s="0" t="n">
        <f aca="false">+C37+5</f>
        <v>55</v>
      </c>
      <c r="D40" s="0" t="n">
        <f aca="false">+D37+5</f>
        <v>59</v>
      </c>
      <c r="E40" s="0" t="n">
        <f aca="false">+E37+5</f>
        <v>57</v>
      </c>
      <c r="F40" s="0" t="s">
        <v>427</v>
      </c>
      <c r="G40" s="25" t="n">
        <v>165758021</v>
      </c>
      <c r="H40" s="25" t="n">
        <v>227746245</v>
      </c>
      <c r="I40" s="25" t="n">
        <v>291393296</v>
      </c>
      <c r="J40" s="25" t="n">
        <v>292137110</v>
      </c>
      <c r="K40" s="25" t="n">
        <v>345449515</v>
      </c>
      <c r="L40" s="25" t="n">
        <v>279782111</v>
      </c>
      <c r="M40" s="25" t="n">
        <v>171143327</v>
      </c>
      <c r="N40" s="25" t="n">
        <v>1773409625</v>
      </c>
    </row>
    <row r="41" customFormat="false" ht="15" hidden="false" customHeight="false" outlineLevel="0" collapsed="false">
      <c r="A41" s="0" t="n">
        <v>9</v>
      </c>
      <c r="B41" s="0" t="s">
        <v>256</v>
      </c>
      <c r="C41" s="0" t="n">
        <f aca="false">+C38+5</f>
        <v>55</v>
      </c>
      <c r="D41" s="0" t="n">
        <f aca="false">+D38+5</f>
        <v>59</v>
      </c>
      <c r="E41" s="0" t="n">
        <f aca="false">+E38+5</f>
        <v>57</v>
      </c>
      <c r="F41" s="0" t="s">
        <v>427</v>
      </c>
      <c r="G41" s="25" t="n">
        <v>24128</v>
      </c>
      <c r="H41" s="25" t="n">
        <v>37876</v>
      </c>
      <c r="I41" s="25" t="n">
        <v>42533</v>
      </c>
      <c r="J41" s="25" t="n">
        <v>48080</v>
      </c>
      <c r="K41" s="25" t="n">
        <v>52821</v>
      </c>
      <c r="L41" s="25" t="n">
        <v>59314</v>
      </c>
      <c r="M41" s="25" t="n">
        <v>64099</v>
      </c>
      <c r="N41" s="25" t="n">
        <v>44629</v>
      </c>
    </row>
    <row r="42" customFormat="false" ht="15" hidden="false" customHeight="false" outlineLevel="0" collapsed="false">
      <c r="A42" s="0" t="n">
        <v>10</v>
      </c>
      <c r="B42" s="0" t="s">
        <v>254</v>
      </c>
      <c r="C42" s="0" t="n">
        <f aca="false">+C39+5</f>
        <v>60</v>
      </c>
      <c r="D42" s="0" t="n">
        <f aca="false">+D39+5</f>
        <v>64</v>
      </c>
      <c r="E42" s="0" t="n">
        <f aca="false">+E39+5</f>
        <v>62</v>
      </c>
      <c r="F42" s="0" t="s">
        <v>428</v>
      </c>
      <c r="G42" s="25" t="n">
        <v>4335</v>
      </c>
      <c r="H42" s="25" t="n">
        <v>3794</v>
      </c>
      <c r="I42" s="25" t="n">
        <v>4277</v>
      </c>
      <c r="J42" s="25" t="n">
        <v>3699</v>
      </c>
      <c r="K42" s="25" t="n">
        <v>4005</v>
      </c>
      <c r="L42" s="25" t="n">
        <v>2810</v>
      </c>
      <c r="M42" s="25" t="n">
        <v>1633</v>
      </c>
      <c r="N42" s="25" t="n">
        <v>24553</v>
      </c>
    </row>
    <row r="43" customFormat="false" ht="15" hidden="false" customHeight="false" outlineLevel="0" collapsed="false">
      <c r="A43" s="0" t="n">
        <v>10</v>
      </c>
      <c r="B43" s="0" t="s">
        <v>422</v>
      </c>
      <c r="C43" s="0" t="n">
        <f aca="false">+C40+5</f>
        <v>60</v>
      </c>
      <c r="D43" s="0" t="n">
        <f aca="false">+D40+5</f>
        <v>64</v>
      </c>
      <c r="E43" s="0" t="n">
        <f aca="false">+E40+5</f>
        <v>62</v>
      </c>
      <c r="F43" s="0" t="s">
        <v>428</v>
      </c>
      <c r="G43" s="25" t="n">
        <v>88938971</v>
      </c>
      <c r="H43" s="25" t="n">
        <v>131239722</v>
      </c>
      <c r="I43" s="25" t="n">
        <v>176505311</v>
      </c>
      <c r="J43" s="25" t="n">
        <v>173541169</v>
      </c>
      <c r="K43" s="25" t="n">
        <v>206975527</v>
      </c>
      <c r="L43" s="25" t="n">
        <v>160507378</v>
      </c>
      <c r="M43" s="25" t="n">
        <v>108356324</v>
      </c>
      <c r="N43" s="25" t="n">
        <v>1046064402</v>
      </c>
    </row>
    <row r="44" customFormat="false" ht="15" hidden="false" customHeight="false" outlineLevel="0" collapsed="false">
      <c r="A44" s="0" t="n">
        <v>10</v>
      </c>
      <c r="B44" s="0" t="s">
        <v>256</v>
      </c>
      <c r="C44" s="0" t="n">
        <f aca="false">+C41+5</f>
        <v>60</v>
      </c>
      <c r="D44" s="0" t="n">
        <f aca="false">+D41+5</f>
        <v>64</v>
      </c>
      <c r="E44" s="0" t="n">
        <f aca="false">+E41+5</f>
        <v>62</v>
      </c>
      <c r="F44" s="0" t="s">
        <v>428</v>
      </c>
      <c r="G44" s="25" t="n">
        <v>20516</v>
      </c>
      <c r="H44" s="25" t="n">
        <v>34591</v>
      </c>
      <c r="I44" s="25" t="n">
        <v>41268</v>
      </c>
      <c r="J44" s="25" t="n">
        <v>46916</v>
      </c>
      <c r="K44" s="25" t="n">
        <v>51679</v>
      </c>
      <c r="L44" s="25" t="n">
        <v>57120</v>
      </c>
      <c r="M44" s="25" t="n">
        <v>66354</v>
      </c>
      <c r="N44" s="25" t="n">
        <v>42604</v>
      </c>
    </row>
    <row r="45" customFormat="false" ht="15" hidden="false" customHeight="false" outlineLevel="0" collapsed="false">
      <c r="A45" s="0" t="n">
        <v>11</v>
      </c>
      <c r="B45" s="0" t="s">
        <v>254</v>
      </c>
      <c r="C45" s="0" t="n">
        <f aca="false">+C42+5</f>
        <v>65</v>
      </c>
      <c r="D45" s="0" t="n">
        <f aca="false">+D42+5</f>
        <v>69</v>
      </c>
      <c r="E45" s="0" t="n">
        <f aca="false">+E42+5</f>
        <v>67</v>
      </c>
      <c r="F45" s="0" t="s">
        <v>429</v>
      </c>
      <c r="G45" s="25" t="n">
        <v>2443</v>
      </c>
      <c r="H45" s="25" t="n">
        <v>1576</v>
      </c>
      <c r="I45" s="25" t="n">
        <v>1509</v>
      </c>
      <c r="J45" s="25" t="n">
        <v>1137</v>
      </c>
      <c r="K45" s="25" t="n">
        <v>1110</v>
      </c>
      <c r="L45" s="25" t="n">
        <v>743</v>
      </c>
      <c r="M45" s="25" t="n">
        <v>560</v>
      </c>
      <c r="N45" s="25" t="n">
        <v>9078</v>
      </c>
    </row>
    <row r="46" customFormat="false" ht="15" hidden="false" customHeight="false" outlineLevel="0" collapsed="false">
      <c r="A46" s="0" t="n">
        <v>11</v>
      </c>
      <c r="B46" s="0" t="s">
        <v>422</v>
      </c>
      <c r="C46" s="0" t="n">
        <f aca="false">+C43+5</f>
        <v>65</v>
      </c>
      <c r="D46" s="0" t="n">
        <f aca="false">+D43+5</f>
        <v>69</v>
      </c>
      <c r="E46" s="0" t="n">
        <f aca="false">+E43+5</f>
        <v>67</v>
      </c>
      <c r="F46" s="0" t="s">
        <v>429</v>
      </c>
      <c r="G46" s="25" t="n">
        <v>29440187</v>
      </c>
      <c r="H46" s="25" t="n">
        <v>40479350</v>
      </c>
      <c r="I46" s="25" t="n">
        <v>55248280</v>
      </c>
      <c r="J46" s="25" t="n">
        <v>46781365</v>
      </c>
      <c r="K46" s="25" t="n">
        <v>53185089</v>
      </c>
      <c r="L46" s="25" t="n">
        <v>39214144</v>
      </c>
      <c r="M46" s="25" t="n">
        <v>33339129</v>
      </c>
      <c r="N46" s="25" t="n">
        <v>297687544</v>
      </c>
    </row>
    <row r="47" customFormat="false" ht="15" hidden="false" customHeight="false" outlineLevel="0" collapsed="false">
      <c r="A47" s="0" t="n">
        <v>11</v>
      </c>
      <c r="B47" s="0" t="s">
        <v>256</v>
      </c>
      <c r="C47" s="0" t="n">
        <f aca="false">+C44+5</f>
        <v>65</v>
      </c>
      <c r="D47" s="0" t="n">
        <f aca="false">+D44+5</f>
        <v>69</v>
      </c>
      <c r="E47" s="0" t="n">
        <f aca="false">+E44+5</f>
        <v>67</v>
      </c>
      <c r="F47" s="0" t="s">
        <v>429</v>
      </c>
      <c r="G47" s="25" t="n">
        <v>12051</v>
      </c>
      <c r="H47" s="25" t="n">
        <v>25685</v>
      </c>
      <c r="I47" s="25" t="n">
        <v>36613</v>
      </c>
      <c r="J47" s="25" t="n">
        <v>41145</v>
      </c>
      <c r="K47" s="25" t="n">
        <v>47914</v>
      </c>
      <c r="L47" s="25" t="n">
        <v>52778</v>
      </c>
      <c r="M47" s="25" t="n">
        <v>59534</v>
      </c>
      <c r="N47" s="25" t="n">
        <v>32792</v>
      </c>
    </row>
    <row r="48" customFormat="false" ht="15" hidden="false" customHeight="false" outlineLevel="0" collapsed="false">
      <c r="A48" s="0" t="n">
        <v>12</v>
      </c>
      <c r="B48" s="0" t="s">
        <v>254</v>
      </c>
      <c r="C48" s="0" t="n">
        <f aca="false">+C45+5</f>
        <v>70</v>
      </c>
      <c r="D48" s="5" t="n">
        <f aca="false">+D45+5</f>
        <v>74</v>
      </c>
      <c r="E48" s="5" t="n">
        <f aca="false">+E45+5</f>
        <v>72</v>
      </c>
      <c r="F48" s="0" t="s">
        <v>430</v>
      </c>
      <c r="G48" s="25" t="n">
        <v>2077</v>
      </c>
      <c r="H48" s="25" t="n">
        <v>1270</v>
      </c>
      <c r="I48" s="25" t="n">
        <v>908</v>
      </c>
      <c r="J48" s="25" t="n">
        <v>536</v>
      </c>
      <c r="K48" s="25" t="n">
        <v>416</v>
      </c>
      <c r="L48" s="25" t="n">
        <v>276</v>
      </c>
      <c r="M48" s="25" t="n">
        <v>287</v>
      </c>
      <c r="N48" s="25" t="n">
        <v>5770</v>
      </c>
    </row>
    <row r="49" customFormat="false" ht="15" hidden="false" customHeight="false" outlineLevel="0" collapsed="false">
      <c r="A49" s="0" t="n">
        <v>12</v>
      </c>
      <c r="B49" s="0" t="s">
        <v>422</v>
      </c>
      <c r="C49" s="0" t="n">
        <f aca="false">+C46+5</f>
        <v>70</v>
      </c>
      <c r="D49" s="5" t="n">
        <f aca="false">+D46+5</f>
        <v>74</v>
      </c>
      <c r="E49" s="5" t="n">
        <f aca="false">+E46+5</f>
        <v>72</v>
      </c>
      <c r="F49" s="0" t="s">
        <v>430</v>
      </c>
      <c r="G49" s="25" t="n">
        <v>15605982</v>
      </c>
      <c r="H49" s="25" t="n">
        <v>16066537</v>
      </c>
      <c r="I49" s="25" t="n">
        <v>17767296</v>
      </c>
      <c r="J49" s="25" t="n">
        <v>15450647</v>
      </c>
      <c r="K49" s="25" t="n">
        <v>14547326</v>
      </c>
      <c r="L49" s="25" t="n">
        <v>11553604</v>
      </c>
      <c r="M49" s="25" t="n">
        <v>15153481</v>
      </c>
      <c r="N49" s="25" t="n">
        <v>106144873</v>
      </c>
    </row>
    <row r="50" customFormat="false" ht="15" hidden="false" customHeight="false" outlineLevel="0" collapsed="false">
      <c r="A50" s="0" t="n">
        <v>12</v>
      </c>
      <c r="B50" s="0" t="s">
        <v>256</v>
      </c>
      <c r="C50" s="0" t="n">
        <f aca="false">+C47+5</f>
        <v>70</v>
      </c>
      <c r="D50" s="5" t="n">
        <f aca="false">+D47+5</f>
        <v>74</v>
      </c>
      <c r="E50" s="5" t="n">
        <f aca="false">+E47+5</f>
        <v>72</v>
      </c>
      <c r="F50" s="0" t="s">
        <v>430</v>
      </c>
      <c r="G50" s="25" t="n">
        <v>7514</v>
      </c>
      <c r="H50" s="25" t="n">
        <v>12651</v>
      </c>
      <c r="I50" s="25" t="n">
        <v>19568</v>
      </c>
      <c r="J50" s="25" t="n">
        <v>28826</v>
      </c>
      <c r="K50" s="25" t="n">
        <v>34970</v>
      </c>
      <c r="L50" s="25" t="n">
        <v>41861</v>
      </c>
      <c r="M50" s="25" t="n">
        <v>52800</v>
      </c>
      <c r="N50" s="25" t="n">
        <v>18396</v>
      </c>
    </row>
    <row r="51" customFormat="false" ht="15" hidden="false" customHeight="false" outlineLevel="0" collapsed="false">
      <c r="A51" s="0" t="n">
        <v>13</v>
      </c>
      <c r="B51" s="0" t="s">
        <v>254</v>
      </c>
      <c r="F51" s="0" t="s">
        <v>251</v>
      </c>
      <c r="G51" s="25" t="n">
        <v>133737</v>
      </c>
      <c r="H51" s="25" t="n">
        <v>58360</v>
      </c>
      <c r="I51" s="25" t="n">
        <v>50759</v>
      </c>
      <c r="J51" s="25" t="n">
        <v>35681</v>
      </c>
      <c r="K51" s="25" t="n">
        <v>30777</v>
      </c>
      <c r="L51" s="25" t="n">
        <v>18780</v>
      </c>
      <c r="M51" s="25" t="n">
        <v>7260</v>
      </c>
      <c r="N51" s="25" t="n">
        <v>335354</v>
      </c>
    </row>
    <row r="52" customFormat="false" ht="15" hidden="false" customHeight="false" outlineLevel="0" collapsed="false">
      <c r="A52" s="0" t="n">
        <v>13</v>
      </c>
      <c r="B52" s="0" t="s">
        <v>422</v>
      </c>
      <c r="F52" s="0" t="s">
        <v>251</v>
      </c>
      <c r="G52" s="25" t="n">
        <v>2735120112</v>
      </c>
      <c r="H52" s="25" t="n">
        <v>2316426393</v>
      </c>
      <c r="I52" s="25" t="n">
        <v>2298814348</v>
      </c>
      <c r="J52" s="25" t="n">
        <v>1805935305</v>
      </c>
      <c r="K52" s="25" t="n">
        <v>1683141086</v>
      </c>
      <c r="L52" s="25" t="n">
        <v>1104485515</v>
      </c>
      <c r="M52" s="25" t="n">
        <v>455541939</v>
      </c>
      <c r="N52" s="25" t="n">
        <v>12399464698</v>
      </c>
    </row>
    <row r="53" customFormat="false" ht="15" hidden="false" customHeight="false" outlineLevel="0" collapsed="false">
      <c r="A53" s="0" t="n">
        <v>13</v>
      </c>
      <c r="B53" s="0" t="s">
        <v>256</v>
      </c>
      <c r="F53" s="0" t="s">
        <v>251</v>
      </c>
      <c r="G53" s="25" t="n">
        <v>20451</v>
      </c>
      <c r="H53" s="25" t="n">
        <v>39692</v>
      </c>
      <c r="I53" s="25" t="n">
        <v>45289</v>
      </c>
      <c r="J53" s="25" t="n">
        <v>50613</v>
      </c>
      <c r="K53" s="25" t="n">
        <v>54688</v>
      </c>
      <c r="L53" s="25" t="n">
        <v>58812</v>
      </c>
      <c r="M53" s="25" t="n">
        <v>62747</v>
      </c>
      <c r="N53" s="25" t="n">
        <v>36974</v>
      </c>
    </row>
    <row r="60" customFormat="false" ht="20.25" hidden="false" customHeight="false" outlineLevel="0" collapsed="false">
      <c r="Q60" s="127" t="s">
        <v>431</v>
      </c>
    </row>
    <row r="61" customFormat="false" ht="20.25" hidden="false" customHeight="false" outlineLevel="0" collapsed="false">
      <c r="Q61" s="127" t="s">
        <v>432</v>
      </c>
    </row>
    <row r="62" customFormat="false" ht="20.25" hidden="false" customHeight="false" outlineLevel="0" collapsed="false">
      <c r="Q62" s="127" t="s">
        <v>433</v>
      </c>
    </row>
    <row r="63" customFormat="false" ht="20.25" hidden="false" customHeight="false" outlineLevel="0" collapsed="false">
      <c r="Q63" s="128" t="s">
        <v>434</v>
      </c>
    </row>
    <row r="65" customFormat="false" ht="15" hidden="false" customHeight="true" outlineLevel="0" collapsed="false">
      <c r="Q65" s="129" t="s">
        <v>435</v>
      </c>
      <c r="R65" s="130" t="s">
        <v>436</v>
      </c>
      <c r="S65" s="130"/>
      <c r="T65" s="130"/>
      <c r="U65" s="130"/>
      <c r="V65" s="130"/>
      <c r="W65" s="130"/>
      <c r="X65" s="130"/>
      <c r="Y65" s="131" t="s">
        <v>308</v>
      </c>
    </row>
    <row r="66" customFormat="false" ht="15" hidden="false" customHeight="false" outlineLevel="0" collapsed="false">
      <c r="Q66" s="129"/>
      <c r="R66" s="130" t="s">
        <v>437</v>
      </c>
      <c r="S66" s="130" t="s">
        <v>355</v>
      </c>
      <c r="T66" s="130" t="s">
        <v>356</v>
      </c>
      <c r="U66" s="130" t="s">
        <v>357</v>
      </c>
      <c r="V66" s="130" t="s">
        <v>325</v>
      </c>
      <c r="W66" s="130" t="s">
        <v>257</v>
      </c>
      <c r="X66" s="130" t="s">
        <v>421</v>
      </c>
      <c r="Y66" s="131"/>
    </row>
    <row r="67" customFormat="false" ht="15" hidden="false" customHeight="false" outlineLevel="0" collapsed="false">
      <c r="P67" s="0" t="s">
        <v>254</v>
      </c>
      <c r="Q67" s="132" t="s">
        <v>357</v>
      </c>
      <c r="R67" s="133" t="n">
        <v>9878</v>
      </c>
      <c r="S67" s="134"/>
      <c r="T67" s="134"/>
      <c r="U67" s="134"/>
      <c r="V67" s="134"/>
      <c r="W67" s="134"/>
      <c r="X67" s="134"/>
      <c r="Y67" s="133" t="n">
        <v>9878</v>
      </c>
    </row>
    <row r="68" customFormat="false" ht="15" hidden="false" customHeight="false" outlineLevel="0" collapsed="false">
      <c r="P68" s="0" t="s">
        <v>422</v>
      </c>
      <c r="Q68" s="135" t="s">
        <v>438</v>
      </c>
      <c r="R68" s="136" t="n">
        <v>60450956</v>
      </c>
      <c r="S68" s="137"/>
      <c r="T68" s="137"/>
      <c r="U68" s="137"/>
      <c r="V68" s="137"/>
      <c r="W68" s="137"/>
      <c r="X68" s="137"/>
      <c r="Y68" s="136" t="n">
        <v>60450956</v>
      </c>
    </row>
    <row r="69" customFormat="false" ht="15" hidden="false" customHeight="false" outlineLevel="0" collapsed="false">
      <c r="P69" s="0" t="s">
        <v>256</v>
      </c>
      <c r="Q69" s="135" t="s">
        <v>439</v>
      </c>
      <c r="R69" s="138" t="n">
        <v>6120</v>
      </c>
      <c r="S69" s="137"/>
      <c r="T69" s="137"/>
      <c r="U69" s="137"/>
      <c r="V69" s="137"/>
      <c r="W69" s="137"/>
      <c r="X69" s="137"/>
      <c r="Y69" s="138" t="n">
        <v>6120</v>
      </c>
    </row>
    <row r="70" customFormat="false" ht="15" hidden="false" customHeight="false" outlineLevel="0" collapsed="false">
      <c r="P70" s="0" t="s">
        <v>254</v>
      </c>
      <c r="Q70" s="135" t="s">
        <v>325</v>
      </c>
      <c r="R70" s="139" t="n">
        <v>32417</v>
      </c>
      <c r="S70" s="140" t="n">
        <v>434</v>
      </c>
      <c r="T70" s="137"/>
      <c r="U70" s="137"/>
      <c r="V70" s="137"/>
      <c r="W70" s="137"/>
      <c r="X70" s="137"/>
      <c r="Y70" s="139" t="n">
        <v>32851</v>
      </c>
    </row>
    <row r="71" customFormat="false" ht="15" hidden="false" customHeight="false" outlineLevel="0" collapsed="false">
      <c r="P71" s="0" t="s">
        <v>422</v>
      </c>
      <c r="Q71" s="135" t="s">
        <v>438</v>
      </c>
      <c r="R71" s="136" t="n">
        <v>346035180</v>
      </c>
      <c r="S71" s="136" t="n">
        <v>8163068</v>
      </c>
      <c r="T71" s="137"/>
      <c r="U71" s="137"/>
      <c r="V71" s="137"/>
      <c r="W71" s="137"/>
      <c r="X71" s="137"/>
      <c r="Y71" s="136" t="n">
        <v>354198248</v>
      </c>
    </row>
    <row r="72" customFormat="false" ht="15" hidden="false" customHeight="false" outlineLevel="0" collapsed="false">
      <c r="P72" s="0" t="s">
        <v>256</v>
      </c>
      <c r="Q72" s="135" t="s">
        <v>439</v>
      </c>
      <c r="R72" s="138" t="n">
        <v>10674</v>
      </c>
      <c r="S72" s="138" t="n">
        <v>18809</v>
      </c>
      <c r="T72" s="137"/>
      <c r="U72" s="137"/>
      <c r="V72" s="137"/>
      <c r="W72" s="137"/>
      <c r="X72" s="137"/>
      <c r="Y72" s="138" t="n">
        <v>10782</v>
      </c>
    </row>
    <row r="73" customFormat="false" ht="15" hidden="false" customHeight="false" outlineLevel="0" collapsed="false">
      <c r="P73" s="0" t="s">
        <v>254</v>
      </c>
      <c r="Q73" s="135" t="s">
        <v>257</v>
      </c>
      <c r="R73" s="139" t="n">
        <v>21021</v>
      </c>
      <c r="S73" s="139" t="n">
        <v>5029</v>
      </c>
      <c r="T73" s="140" t="n">
        <v>258</v>
      </c>
      <c r="U73" s="137"/>
      <c r="V73" s="137"/>
      <c r="W73" s="137"/>
      <c r="X73" s="137"/>
      <c r="Y73" s="139" t="n">
        <v>26308</v>
      </c>
    </row>
    <row r="74" customFormat="false" ht="15" hidden="false" customHeight="false" outlineLevel="0" collapsed="false">
      <c r="P74" s="0" t="s">
        <v>422</v>
      </c>
      <c r="Q74" s="135" t="s">
        <v>438</v>
      </c>
      <c r="R74" s="136" t="n">
        <v>515248696</v>
      </c>
      <c r="S74" s="136" t="n">
        <v>187142983</v>
      </c>
      <c r="T74" s="136" t="n">
        <v>9801808</v>
      </c>
      <c r="U74" s="137"/>
      <c r="V74" s="137"/>
      <c r="W74" s="137"/>
      <c r="X74" s="137"/>
      <c r="Y74" s="136" t="n">
        <v>712193487</v>
      </c>
    </row>
    <row r="75" customFormat="false" ht="15" hidden="false" customHeight="false" outlineLevel="0" collapsed="false">
      <c r="P75" s="0" t="s">
        <v>256</v>
      </c>
      <c r="Q75" s="135" t="s">
        <v>439</v>
      </c>
      <c r="R75" s="138" t="n">
        <v>24511</v>
      </c>
      <c r="S75" s="138" t="n">
        <v>37213</v>
      </c>
      <c r="T75" s="138" t="n">
        <v>37992</v>
      </c>
      <c r="U75" s="137"/>
      <c r="V75" s="137"/>
      <c r="W75" s="137"/>
      <c r="X75" s="137"/>
      <c r="Y75" s="138" t="n">
        <v>27071</v>
      </c>
    </row>
    <row r="76" customFormat="false" ht="15" hidden="false" customHeight="false" outlineLevel="0" collapsed="false">
      <c r="P76" s="0" t="s">
        <v>254</v>
      </c>
      <c r="Q76" s="135" t="s">
        <v>258</v>
      </c>
      <c r="R76" s="139" t="n">
        <v>16269</v>
      </c>
      <c r="S76" s="139" t="n">
        <v>10281</v>
      </c>
      <c r="T76" s="139" t="n">
        <v>4166</v>
      </c>
      <c r="U76" s="140" t="n">
        <v>152</v>
      </c>
      <c r="V76" s="137"/>
      <c r="W76" s="137"/>
      <c r="X76" s="137"/>
      <c r="Y76" s="139" t="n">
        <v>30868</v>
      </c>
    </row>
    <row r="77" customFormat="false" ht="15" hidden="false" customHeight="false" outlineLevel="0" collapsed="false">
      <c r="P77" s="0" t="s">
        <v>422</v>
      </c>
      <c r="Q77" s="135" t="s">
        <v>438</v>
      </c>
      <c r="R77" s="136" t="n">
        <v>430886787</v>
      </c>
      <c r="S77" s="136" t="n">
        <v>442345874</v>
      </c>
      <c r="T77" s="136" t="n">
        <v>189633201</v>
      </c>
      <c r="U77" s="136" t="n">
        <v>6736856</v>
      </c>
      <c r="V77" s="137"/>
      <c r="W77" s="137"/>
      <c r="X77" s="137"/>
      <c r="Y77" s="136" t="n">
        <v>1069602718</v>
      </c>
    </row>
    <row r="78" customFormat="false" ht="15" hidden="false" customHeight="false" outlineLevel="0" collapsed="false">
      <c r="P78" s="0" t="s">
        <v>256</v>
      </c>
      <c r="Q78" s="141" t="s">
        <v>439</v>
      </c>
      <c r="R78" s="138" t="n">
        <v>26485</v>
      </c>
      <c r="S78" s="138" t="n">
        <v>43026</v>
      </c>
      <c r="T78" s="138" t="n">
        <v>45519</v>
      </c>
      <c r="U78" s="138" t="n">
        <v>44321</v>
      </c>
      <c r="V78" s="137"/>
      <c r="W78" s="137"/>
      <c r="X78" s="137"/>
      <c r="Y78" s="138" t="n">
        <v>34651</v>
      </c>
    </row>
    <row r="79" customFormat="false" ht="15" hidden="false" customHeight="false" outlineLevel="0" collapsed="false">
      <c r="P79" s="0" t="s">
        <v>254</v>
      </c>
      <c r="Q79" s="135" t="s">
        <v>259</v>
      </c>
      <c r="R79" s="139" t="n">
        <v>10307</v>
      </c>
      <c r="S79" s="139" t="n">
        <v>7925</v>
      </c>
      <c r="T79" s="139" t="n">
        <v>8724</v>
      </c>
      <c r="U79" s="139" t="n">
        <v>2780</v>
      </c>
      <c r="V79" s="140" t="n">
        <v>120</v>
      </c>
      <c r="W79" s="137"/>
      <c r="X79" s="137"/>
      <c r="Y79" s="139" t="n">
        <v>29856</v>
      </c>
    </row>
    <row r="80" customFormat="false" ht="15" hidden="false" customHeight="false" outlineLevel="0" collapsed="false">
      <c r="P80" s="0" t="s">
        <v>422</v>
      </c>
      <c r="Q80" s="135" t="s">
        <v>438</v>
      </c>
      <c r="R80" s="136" t="n">
        <v>305517640</v>
      </c>
      <c r="S80" s="136" t="n">
        <v>350093140</v>
      </c>
      <c r="T80" s="136" t="n">
        <v>431960493</v>
      </c>
      <c r="U80" s="136" t="n">
        <v>142835458</v>
      </c>
      <c r="V80" s="136" t="n">
        <v>5500514</v>
      </c>
      <c r="W80" s="137"/>
      <c r="X80" s="137"/>
      <c r="Y80" s="136" t="n">
        <v>1235907245</v>
      </c>
    </row>
    <row r="81" customFormat="false" ht="15" hidden="false" customHeight="false" outlineLevel="0" collapsed="false">
      <c r="P81" s="0" t="s">
        <v>256</v>
      </c>
      <c r="Q81" s="135" t="s">
        <v>439</v>
      </c>
      <c r="R81" s="138" t="n">
        <v>29642</v>
      </c>
      <c r="S81" s="138" t="n">
        <v>44176</v>
      </c>
      <c r="T81" s="138" t="n">
        <v>49514</v>
      </c>
      <c r="U81" s="138" t="n">
        <v>51380</v>
      </c>
      <c r="V81" s="138" t="n">
        <v>45838</v>
      </c>
      <c r="W81" s="137"/>
      <c r="X81" s="137"/>
      <c r="Y81" s="138" t="n">
        <v>41396</v>
      </c>
    </row>
    <row r="82" customFormat="false" ht="15" hidden="false" customHeight="false" outlineLevel="0" collapsed="false">
      <c r="P82" s="0" t="s">
        <v>254</v>
      </c>
      <c r="Q82" s="135" t="s">
        <v>260</v>
      </c>
      <c r="R82" s="139" t="n">
        <v>10235</v>
      </c>
      <c r="S82" s="139" t="n">
        <v>7666</v>
      </c>
      <c r="T82" s="139" t="n">
        <v>8578</v>
      </c>
      <c r="U82" s="139" t="n">
        <v>7873</v>
      </c>
      <c r="V82" s="139" t="n">
        <v>3373</v>
      </c>
      <c r="W82" s="140" t="n">
        <v>133</v>
      </c>
      <c r="X82" s="137"/>
      <c r="Y82" s="139" t="n">
        <v>37858</v>
      </c>
    </row>
    <row r="83" customFormat="false" ht="15" hidden="false" customHeight="false" outlineLevel="0" collapsed="false">
      <c r="P83" s="0" t="s">
        <v>422</v>
      </c>
      <c r="Q83" s="135" t="s">
        <v>438</v>
      </c>
      <c r="R83" s="136" t="n">
        <v>298127242</v>
      </c>
      <c r="S83" s="136" t="n">
        <v>331013361</v>
      </c>
      <c r="T83" s="136" t="n">
        <v>418484642</v>
      </c>
      <c r="U83" s="136" t="n">
        <v>437382122</v>
      </c>
      <c r="V83" s="136" t="n">
        <v>188060442</v>
      </c>
      <c r="W83" s="136" t="n">
        <v>7185215</v>
      </c>
      <c r="X83" s="137"/>
      <c r="Y83" s="136" t="n">
        <v>1680253024</v>
      </c>
    </row>
    <row r="84" customFormat="false" ht="15" hidden="false" customHeight="false" outlineLevel="0" collapsed="false">
      <c r="P84" s="0" t="s">
        <v>256</v>
      </c>
      <c r="Q84" s="135" t="s">
        <v>439</v>
      </c>
      <c r="R84" s="138" t="n">
        <v>29128</v>
      </c>
      <c r="S84" s="138" t="n">
        <v>43179</v>
      </c>
      <c r="T84" s="138" t="n">
        <v>48786</v>
      </c>
      <c r="U84" s="138" t="n">
        <v>55555</v>
      </c>
      <c r="V84" s="138" t="n">
        <v>55755</v>
      </c>
      <c r="W84" s="138" t="n">
        <v>54024</v>
      </c>
      <c r="X84" s="137"/>
      <c r="Y84" s="138" t="n">
        <v>44383</v>
      </c>
    </row>
    <row r="85" customFormat="false" ht="15" hidden="false" customHeight="false" outlineLevel="0" collapsed="false">
      <c r="P85" s="0" t="s">
        <v>254</v>
      </c>
      <c r="Q85" s="135" t="s">
        <v>261</v>
      </c>
      <c r="R85" s="139" t="n">
        <v>9208</v>
      </c>
      <c r="S85" s="139" t="n">
        <v>7346</v>
      </c>
      <c r="T85" s="139" t="n">
        <v>7678</v>
      </c>
      <c r="U85" s="139" t="n">
        <v>6744</v>
      </c>
      <c r="V85" s="139" t="n">
        <v>7798</v>
      </c>
      <c r="W85" s="139" t="n">
        <v>3548</v>
      </c>
      <c r="X85" s="140" t="n">
        <v>154</v>
      </c>
      <c r="Y85" s="139" t="n">
        <v>42476</v>
      </c>
    </row>
    <row r="86" customFormat="false" ht="15" hidden="false" customHeight="false" outlineLevel="0" collapsed="false">
      <c r="P86" s="0" t="s">
        <v>422</v>
      </c>
      <c r="Q86" s="135" t="s">
        <v>438</v>
      </c>
      <c r="R86" s="136" t="n">
        <v>252418731</v>
      </c>
      <c r="S86" s="136" t="n">
        <v>305940176</v>
      </c>
      <c r="T86" s="136" t="n">
        <v>361301366</v>
      </c>
      <c r="U86" s="136" t="n">
        <v>358995697</v>
      </c>
      <c r="V86" s="136" t="n">
        <v>454786387</v>
      </c>
      <c r="W86" s="136" t="n">
        <v>206638187</v>
      </c>
      <c r="X86" s="136" t="n">
        <v>8846193</v>
      </c>
      <c r="Y86" s="136" t="n">
        <v>1948926737</v>
      </c>
    </row>
    <row r="87" customFormat="false" ht="15" hidden="false" customHeight="false" outlineLevel="0" collapsed="false">
      <c r="P87" s="0" t="s">
        <v>256</v>
      </c>
      <c r="Q87" s="135" t="s">
        <v>439</v>
      </c>
      <c r="R87" s="138" t="n">
        <v>27413</v>
      </c>
      <c r="S87" s="138" t="n">
        <v>41647</v>
      </c>
      <c r="T87" s="138" t="n">
        <v>47057</v>
      </c>
      <c r="U87" s="138" t="n">
        <v>53232</v>
      </c>
      <c r="V87" s="138" t="n">
        <v>58321</v>
      </c>
      <c r="W87" s="138" t="n">
        <v>58241</v>
      </c>
      <c r="X87" s="138" t="n">
        <v>57443</v>
      </c>
      <c r="Y87" s="138" t="n">
        <v>45883</v>
      </c>
    </row>
    <row r="88" customFormat="false" ht="15" hidden="false" customHeight="false" outlineLevel="0" collapsed="false">
      <c r="P88" s="0" t="s">
        <v>254</v>
      </c>
      <c r="Q88" s="135" t="s">
        <v>262</v>
      </c>
      <c r="R88" s="139" t="n">
        <v>8677</v>
      </c>
      <c r="S88" s="139" t="n">
        <v>7026</v>
      </c>
      <c r="T88" s="139" t="n">
        <v>7810</v>
      </c>
      <c r="U88" s="139" t="n">
        <v>6684</v>
      </c>
      <c r="V88" s="139" t="n">
        <v>7415</v>
      </c>
      <c r="W88" s="139" t="n">
        <v>6553</v>
      </c>
      <c r="X88" s="139" t="n">
        <v>1956</v>
      </c>
      <c r="Y88" s="139" t="n">
        <v>46121</v>
      </c>
    </row>
    <row r="89" customFormat="false" ht="15" hidden="false" customHeight="false" outlineLevel="0" collapsed="false">
      <c r="P89" s="0" t="s">
        <v>422</v>
      </c>
      <c r="Q89" s="135" t="s">
        <v>438</v>
      </c>
      <c r="R89" s="136" t="n">
        <v>226691719</v>
      </c>
      <c r="S89" s="136" t="n">
        <v>276195937</v>
      </c>
      <c r="T89" s="136" t="n">
        <v>346718655</v>
      </c>
      <c r="U89" s="136" t="n">
        <v>332074881</v>
      </c>
      <c r="V89" s="136" t="n">
        <v>414636286</v>
      </c>
      <c r="W89" s="136" t="n">
        <v>399604876</v>
      </c>
      <c r="X89" s="136" t="n">
        <v>118703485</v>
      </c>
      <c r="Y89" s="136" t="n">
        <v>2114625839</v>
      </c>
    </row>
    <row r="90" customFormat="false" ht="15" hidden="false" customHeight="false" outlineLevel="0" collapsed="false">
      <c r="P90" s="0" t="s">
        <v>256</v>
      </c>
      <c r="Q90" s="141" t="s">
        <v>439</v>
      </c>
      <c r="R90" s="138" t="n">
        <v>26126</v>
      </c>
      <c r="S90" s="138" t="n">
        <v>39311</v>
      </c>
      <c r="T90" s="138" t="n">
        <v>44394</v>
      </c>
      <c r="U90" s="138" t="n">
        <v>49682</v>
      </c>
      <c r="V90" s="138" t="n">
        <v>55919</v>
      </c>
      <c r="W90" s="138" t="n">
        <v>60980</v>
      </c>
      <c r="X90" s="138" t="n">
        <v>60687</v>
      </c>
      <c r="Y90" s="138" t="n">
        <v>45850</v>
      </c>
    </row>
    <row r="91" customFormat="false" ht="15" hidden="false" customHeight="false" outlineLevel="0" collapsed="false">
      <c r="P91" s="0" t="s">
        <v>254</v>
      </c>
      <c r="Q91" s="135" t="s">
        <v>263</v>
      </c>
      <c r="R91" s="139" t="n">
        <v>6870</v>
      </c>
      <c r="S91" s="139" t="n">
        <v>6013</v>
      </c>
      <c r="T91" s="139" t="n">
        <v>6851</v>
      </c>
      <c r="U91" s="139" t="n">
        <v>6076</v>
      </c>
      <c r="V91" s="139" t="n">
        <v>6540</v>
      </c>
      <c r="W91" s="139" t="n">
        <v>4717</v>
      </c>
      <c r="X91" s="139" t="n">
        <v>2670</v>
      </c>
      <c r="Y91" s="139" t="n">
        <v>39737</v>
      </c>
    </row>
    <row r="92" customFormat="false" ht="15" hidden="false" customHeight="false" outlineLevel="0" collapsed="false">
      <c r="P92" s="0" t="s">
        <v>422</v>
      </c>
      <c r="Q92" s="135" t="s">
        <v>438</v>
      </c>
      <c r="R92" s="136" t="n">
        <v>165758021</v>
      </c>
      <c r="S92" s="136" t="n">
        <v>227746245</v>
      </c>
      <c r="T92" s="136" t="n">
        <v>291393296</v>
      </c>
      <c r="U92" s="136" t="n">
        <v>292137110</v>
      </c>
      <c r="V92" s="136" t="n">
        <v>345449515</v>
      </c>
      <c r="W92" s="136" t="n">
        <v>279782111</v>
      </c>
      <c r="X92" s="136" t="n">
        <v>171143327</v>
      </c>
      <c r="Y92" s="136" t="n">
        <v>1773409625</v>
      </c>
    </row>
    <row r="93" customFormat="false" ht="15" hidden="false" customHeight="false" outlineLevel="0" collapsed="false">
      <c r="P93" s="0" t="s">
        <v>256</v>
      </c>
      <c r="Q93" s="141" t="s">
        <v>439</v>
      </c>
      <c r="R93" s="138" t="n">
        <v>24128</v>
      </c>
      <c r="S93" s="138" t="n">
        <v>37876</v>
      </c>
      <c r="T93" s="138" t="n">
        <v>42533</v>
      </c>
      <c r="U93" s="138" t="n">
        <v>48080</v>
      </c>
      <c r="V93" s="138" t="n">
        <v>52821</v>
      </c>
      <c r="W93" s="138" t="n">
        <v>59314</v>
      </c>
      <c r="X93" s="138" t="n">
        <v>64099</v>
      </c>
      <c r="Y93" s="138" t="n">
        <v>44629</v>
      </c>
    </row>
    <row r="94" customFormat="false" ht="15" hidden="false" customHeight="false" outlineLevel="0" collapsed="false">
      <c r="P94" s="0" t="s">
        <v>254</v>
      </c>
      <c r="Q94" s="135" t="s">
        <v>264</v>
      </c>
      <c r="R94" s="139" t="n">
        <v>4335</v>
      </c>
      <c r="S94" s="139" t="n">
        <v>3794</v>
      </c>
      <c r="T94" s="139" t="n">
        <v>4277</v>
      </c>
      <c r="U94" s="139" t="n">
        <v>3699</v>
      </c>
      <c r="V94" s="139" t="n">
        <v>4005</v>
      </c>
      <c r="W94" s="139" t="n">
        <v>2810</v>
      </c>
      <c r="X94" s="139" t="n">
        <v>1633</v>
      </c>
      <c r="Y94" s="139" t="n">
        <v>24553</v>
      </c>
    </row>
    <row r="95" customFormat="false" ht="15" hidden="false" customHeight="false" outlineLevel="0" collapsed="false">
      <c r="P95" s="0" t="s">
        <v>422</v>
      </c>
      <c r="Q95" s="135" t="s">
        <v>438</v>
      </c>
      <c r="R95" s="136" t="n">
        <v>88938971</v>
      </c>
      <c r="S95" s="136" t="n">
        <v>131239722</v>
      </c>
      <c r="T95" s="136" t="n">
        <v>176505311</v>
      </c>
      <c r="U95" s="136" t="n">
        <v>173541169</v>
      </c>
      <c r="V95" s="136" t="n">
        <v>206975527</v>
      </c>
      <c r="W95" s="136" t="n">
        <v>160507378</v>
      </c>
      <c r="X95" s="136" t="n">
        <v>108356324</v>
      </c>
      <c r="Y95" s="136" t="n">
        <v>1046064402</v>
      </c>
    </row>
    <row r="96" customFormat="false" ht="15" hidden="false" customHeight="false" outlineLevel="0" collapsed="false">
      <c r="P96" s="0" t="s">
        <v>256</v>
      </c>
      <c r="Q96" s="141" t="s">
        <v>439</v>
      </c>
      <c r="R96" s="138" t="n">
        <v>20516</v>
      </c>
      <c r="S96" s="138" t="n">
        <v>34591</v>
      </c>
      <c r="T96" s="138" t="n">
        <v>41268</v>
      </c>
      <c r="U96" s="138" t="n">
        <v>46916</v>
      </c>
      <c r="V96" s="138" t="n">
        <v>51679</v>
      </c>
      <c r="W96" s="138" t="n">
        <v>57120</v>
      </c>
      <c r="X96" s="138" t="n">
        <v>66354</v>
      </c>
      <c r="Y96" s="138" t="n">
        <v>42604</v>
      </c>
    </row>
    <row r="97" customFormat="false" ht="15" hidden="false" customHeight="false" outlineLevel="0" collapsed="false">
      <c r="P97" s="0" t="s">
        <v>254</v>
      </c>
      <c r="Q97" s="135" t="s">
        <v>283</v>
      </c>
      <c r="R97" s="139" t="n">
        <v>2443</v>
      </c>
      <c r="S97" s="139" t="n">
        <v>1576</v>
      </c>
      <c r="T97" s="139" t="n">
        <v>1509</v>
      </c>
      <c r="U97" s="139" t="n">
        <v>1137</v>
      </c>
      <c r="V97" s="139" t="n">
        <v>1110</v>
      </c>
      <c r="W97" s="140" t="n">
        <v>743</v>
      </c>
      <c r="X97" s="140" t="n">
        <v>560</v>
      </c>
      <c r="Y97" s="139" t="n">
        <v>9078</v>
      </c>
    </row>
    <row r="98" customFormat="false" ht="15" hidden="false" customHeight="false" outlineLevel="0" collapsed="false">
      <c r="P98" s="0" t="s">
        <v>422</v>
      </c>
      <c r="Q98" s="135" t="s">
        <v>438</v>
      </c>
      <c r="R98" s="136" t="n">
        <v>29440187</v>
      </c>
      <c r="S98" s="136" t="n">
        <v>40479350</v>
      </c>
      <c r="T98" s="136" t="n">
        <v>55248280</v>
      </c>
      <c r="U98" s="136" t="n">
        <v>46781365</v>
      </c>
      <c r="V98" s="136" t="n">
        <v>53185089</v>
      </c>
      <c r="W98" s="136" t="n">
        <v>39214144</v>
      </c>
      <c r="X98" s="136" t="n">
        <v>33339129</v>
      </c>
      <c r="Y98" s="136" t="n">
        <v>297687544</v>
      </c>
    </row>
    <row r="99" customFormat="false" ht="15" hidden="false" customHeight="false" outlineLevel="0" collapsed="false">
      <c r="P99" s="0" t="s">
        <v>256</v>
      </c>
      <c r="Q99" s="135" t="s">
        <v>439</v>
      </c>
      <c r="R99" s="138" t="n">
        <v>12051</v>
      </c>
      <c r="S99" s="138" t="n">
        <v>25685</v>
      </c>
      <c r="T99" s="138" t="n">
        <v>36613</v>
      </c>
      <c r="U99" s="138" t="n">
        <v>41145</v>
      </c>
      <c r="V99" s="138" t="n">
        <v>47914</v>
      </c>
      <c r="W99" s="138" t="n">
        <v>52778</v>
      </c>
      <c r="X99" s="138" t="n">
        <v>59534</v>
      </c>
      <c r="Y99" s="138" t="n">
        <v>32792</v>
      </c>
    </row>
    <row r="100" customFormat="false" ht="15" hidden="false" customHeight="false" outlineLevel="0" collapsed="false">
      <c r="P100" s="0" t="s">
        <v>254</v>
      </c>
      <c r="Q100" s="135" t="s">
        <v>326</v>
      </c>
      <c r="R100" s="139" t="n">
        <v>2077</v>
      </c>
      <c r="S100" s="139" t="n">
        <v>1270</v>
      </c>
      <c r="T100" s="140" t="n">
        <v>908</v>
      </c>
      <c r="U100" s="140" t="n">
        <v>536</v>
      </c>
      <c r="V100" s="140" t="n">
        <v>416</v>
      </c>
      <c r="W100" s="140" t="n">
        <v>276</v>
      </c>
      <c r="X100" s="140" t="n">
        <v>287</v>
      </c>
      <c r="Y100" s="139" t="n">
        <v>5770</v>
      </c>
    </row>
    <row r="101" customFormat="false" ht="15" hidden="false" customHeight="false" outlineLevel="0" collapsed="false">
      <c r="P101" s="0" t="s">
        <v>422</v>
      </c>
      <c r="Q101" s="135" t="s">
        <v>438</v>
      </c>
      <c r="R101" s="136" t="n">
        <v>15605982</v>
      </c>
      <c r="S101" s="136" t="n">
        <v>16066537</v>
      </c>
      <c r="T101" s="136" t="n">
        <v>17767296</v>
      </c>
      <c r="U101" s="136" t="n">
        <v>15450647</v>
      </c>
      <c r="V101" s="136" t="n">
        <v>14547326</v>
      </c>
      <c r="W101" s="136" t="n">
        <v>11553604</v>
      </c>
      <c r="X101" s="136" t="n">
        <v>15153481</v>
      </c>
      <c r="Y101" s="136" t="n">
        <v>106144873</v>
      </c>
    </row>
    <row r="102" customFormat="false" ht="15" hidden="false" customHeight="false" outlineLevel="0" collapsed="false">
      <c r="P102" s="0" t="s">
        <v>256</v>
      </c>
      <c r="Q102" s="142" t="s">
        <v>439</v>
      </c>
      <c r="R102" s="143" t="n">
        <v>7514</v>
      </c>
      <c r="S102" s="143" t="n">
        <v>12651</v>
      </c>
      <c r="T102" s="143" t="n">
        <v>19568</v>
      </c>
      <c r="U102" s="143" t="n">
        <v>28826</v>
      </c>
      <c r="V102" s="143" t="n">
        <v>34970</v>
      </c>
      <c r="W102" s="143" t="n">
        <v>41861</v>
      </c>
      <c r="X102" s="143" t="n">
        <v>52800</v>
      </c>
      <c r="Y102" s="143" t="n">
        <v>18396</v>
      </c>
    </row>
    <row r="103" customFormat="false" ht="15" hidden="false" customHeight="false" outlineLevel="0" collapsed="false">
      <c r="P103" s="0" t="s">
        <v>254</v>
      </c>
      <c r="Q103" s="144" t="s">
        <v>440</v>
      </c>
      <c r="R103" s="133" t="n">
        <v>133737</v>
      </c>
      <c r="S103" s="133" t="n">
        <v>58360</v>
      </c>
      <c r="T103" s="133" t="n">
        <v>50759</v>
      </c>
      <c r="U103" s="133" t="n">
        <v>35681</v>
      </c>
      <c r="V103" s="133" t="n">
        <v>30777</v>
      </c>
      <c r="W103" s="133" t="n">
        <v>18780</v>
      </c>
      <c r="X103" s="133" t="n">
        <v>7260</v>
      </c>
      <c r="Y103" s="133" t="n">
        <v>335354</v>
      </c>
    </row>
    <row r="104" customFormat="false" ht="15" hidden="false" customHeight="false" outlineLevel="0" collapsed="false">
      <c r="P104" s="0" t="s">
        <v>422</v>
      </c>
      <c r="Q104" s="145" t="s">
        <v>438</v>
      </c>
      <c r="R104" s="136" t="n">
        <v>2735120112</v>
      </c>
      <c r="S104" s="136" t="n">
        <v>2316426393</v>
      </c>
      <c r="T104" s="136" t="n">
        <v>2298814348</v>
      </c>
      <c r="U104" s="136" t="n">
        <v>1805935305</v>
      </c>
      <c r="V104" s="136" t="n">
        <v>1683141086</v>
      </c>
      <c r="W104" s="136" t="n">
        <v>1104485515</v>
      </c>
      <c r="X104" s="136" t="n">
        <v>455541939</v>
      </c>
      <c r="Y104" s="136" t="n">
        <v>12399464698</v>
      </c>
    </row>
    <row r="105" customFormat="false" ht="15" hidden="false" customHeight="false" outlineLevel="0" collapsed="false">
      <c r="P105" s="0" t="s">
        <v>256</v>
      </c>
      <c r="Q105" s="146" t="s">
        <v>439</v>
      </c>
      <c r="R105" s="147" t="n">
        <v>20451</v>
      </c>
      <c r="S105" s="147" t="n">
        <v>39692</v>
      </c>
      <c r="T105" s="147" t="n">
        <v>45289</v>
      </c>
      <c r="U105" s="147" t="n">
        <v>50613</v>
      </c>
      <c r="V105" s="147" t="n">
        <v>54688</v>
      </c>
      <c r="W105" s="147" t="n">
        <v>58812</v>
      </c>
      <c r="X105" s="147" t="n">
        <v>62747</v>
      </c>
      <c r="Y105" s="147" t="n">
        <v>36974</v>
      </c>
    </row>
  </sheetData>
  <mergeCells count="3">
    <mergeCell ref="Q65:Q66"/>
    <mergeCell ref="R65:X65"/>
    <mergeCell ref="Y65:Y66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A154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B19" activeCellId="0" sqref="B19"/>
    </sheetView>
  </sheetViews>
  <sheetFormatPr defaultRowHeight="15" zeroHeight="false" outlineLevelRow="0" outlineLevelCol="0"/>
  <cols>
    <col collapsed="false" customWidth="true" hidden="false" outlineLevel="0" max="1" min="1" style="0" width="10.71"/>
    <col collapsed="false" customWidth="true" hidden="false" outlineLevel="0" max="10" min="2" style="0" width="8.67"/>
    <col collapsed="false" customWidth="true" hidden="false" outlineLevel="0" max="11" min="11" style="0" width="10.58"/>
    <col collapsed="false" customWidth="true" hidden="false" outlineLevel="0" max="12" min="12" style="0" width="16.87"/>
    <col collapsed="false" customWidth="true" hidden="false" outlineLevel="0" max="13" min="13" style="0" width="9.59"/>
    <col collapsed="false" customWidth="true" hidden="false" outlineLevel="0" max="14" min="14" style="0" width="10.58"/>
    <col collapsed="false" customWidth="true" hidden="false" outlineLevel="0" max="1025" min="15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327</v>
      </c>
      <c r="C2" s="0" t="s">
        <v>268</v>
      </c>
    </row>
    <row r="3" customFormat="false" ht="15" hidden="false" customHeight="false" outlineLevel="0" collapsed="false">
      <c r="A3" s="0" t="s">
        <v>149</v>
      </c>
      <c r="B3" s="0" t="s">
        <v>441</v>
      </c>
      <c r="C3" s="0" t="s">
        <v>271</v>
      </c>
    </row>
    <row r="4" customFormat="false" ht="15" hidden="false" customHeight="false" outlineLevel="0" collapsed="false">
      <c r="A4" s="0" t="s">
        <v>272</v>
      </c>
      <c r="B4" s="0" t="s">
        <v>273</v>
      </c>
      <c r="C4" s="0" t="s">
        <v>274</v>
      </c>
    </row>
    <row r="5" customFormat="false" ht="15" hidden="false" customHeight="false" outlineLevel="0" collapsed="false">
      <c r="F5" s="5" t="s">
        <v>229</v>
      </c>
      <c r="G5" s="5"/>
      <c r="H5" s="5"/>
      <c r="I5" s="5"/>
      <c r="J5" s="5"/>
      <c r="K5" s="5"/>
      <c r="L5" s="5"/>
      <c r="M5" s="5"/>
    </row>
    <row r="6" customFormat="false" ht="15" hidden="false" customHeight="false" outlineLevel="0" collapsed="false">
      <c r="F6" s="15" t="s">
        <v>275</v>
      </c>
      <c r="G6" s="5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</row>
    <row r="7" customFormat="false" ht="15" hidden="false" customHeight="false" outlineLevel="0" collapsed="false">
      <c r="F7" s="1" t="s">
        <v>276</v>
      </c>
    </row>
    <row r="11" customFormat="false" ht="15" hidden="false" customHeight="false" outlineLevel="0" collapsed="false">
      <c r="J11" s="0" t="s">
        <v>442</v>
      </c>
    </row>
    <row r="13" customFormat="false" ht="15" hidden="false" customHeight="false" outlineLevel="0" collapsed="false">
      <c r="A13" s="0" t="s">
        <v>245</v>
      </c>
      <c r="B13" s="0" t="s">
        <v>246</v>
      </c>
      <c r="C13" s="0" t="s">
        <v>247</v>
      </c>
      <c r="D13" s="0" t="s">
        <v>248</v>
      </c>
      <c r="E13" s="0" t="s">
        <v>249</v>
      </c>
      <c r="F13" s="0" t="s">
        <v>250</v>
      </c>
      <c r="G13" s="0" t="s">
        <v>251</v>
      </c>
      <c r="J13" s="0" t="s">
        <v>250</v>
      </c>
      <c r="K13" s="0" t="s">
        <v>280</v>
      </c>
      <c r="L13" s="0" t="s">
        <v>443</v>
      </c>
      <c r="M13" s="0" t="s">
        <v>282</v>
      </c>
      <c r="N13" s="0" t="s">
        <v>444</v>
      </c>
    </row>
    <row r="14" customFormat="false" ht="15" hidden="false" customHeight="false" outlineLevel="0" collapsed="false">
      <c r="A14" s="0" t="n">
        <v>1</v>
      </c>
      <c r="B14" s="0" t="s">
        <v>280</v>
      </c>
      <c r="C14" s="5" t="n">
        <v>19</v>
      </c>
      <c r="D14" s="0" t="n">
        <v>19</v>
      </c>
      <c r="E14" s="5" t="n">
        <v>19</v>
      </c>
      <c r="F14" s="0" t="s">
        <v>445</v>
      </c>
      <c r="G14" s="25" t="n">
        <v>11</v>
      </c>
      <c r="H14" s="25"/>
      <c r="I14" s="25" t="n">
        <v>19</v>
      </c>
      <c r="J14" s="0" t="s">
        <v>445</v>
      </c>
      <c r="K14" s="25" t="n">
        <v>11</v>
      </c>
      <c r="L14" s="25" t="n">
        <v>4467</v>
      </c>
      <c r="M14" s="25" t="n">
        <f aca="false">+L14/K14</f>
        <v>406.090909090909</v>
      </c>
      <c r="N14" s="25" t="n">
        <f aca="false">+M14*12</f>
        <v>4873.09090909091</v>
      </c>
    </row>
    <row r="15" customFormat="false" ht="15" hidden="false" customHeight="false" outlineLevel="0" collapsed="false">
      <c r="A15" s="0" t="n">
        <v>2</v>
      </c>
      <c r="B15" s="0" t="s">
        <v>280</v>
      </c>
      <c r="C15" s="0" t="n">
        <v>20</v>
      </c>
      <c r="D15" s="0" t="n">
        <v>24</v>
      </c>
      <c r="E15" s="0" t="n">
        <v>22</v>
      </c>
      <c r="F15" s="0" t="s">
        <v>325</v>
      </c>
      <c r="G15" s="25" t="n">
        <v>12</v>
      </c>
      <c r="H15" s="25"/>
      <c r="I15" s="25" t="n">
        <v>22</v>
      </c>
      <c r="J15" s="0" t="s">
        <v>325</v>
      </c>
      <c r="K15" s="25" t="n">
        <v>12</v>
      </c>
      <c r="L15" s="25" t="n">
        <v>6686</v>
      </c>
      <c r="M15" s="25" t="n">
        <f aca="false">+L15/K15</f>
        <v>557.166666666667</v>
      </c>
      <c r="N15" s="25" t="n">
        <f aca="false">+M15*12</f>
        <v>6686</v>
      </c>
    </row>
    <row r="16" customFormat="false" ht="15" hidden="false" customHeight="false" outlineLevel="0" collapsed="false">
      <c r="A16" s="0" t="n">
        <v>3</v>
      </c>
      <c r="B16" s="0" t="s">
        <v>280</v>
      </c>
      <c r="C16" s="0" t="n">
        <v>25</v>
      </c>
      <c r="D16" s="0" t="n">
        <v>29</v>
      </c>
      <c r="E16" s="0" t="n">
        <v>27</v>
      </c>
      <c r="F16" s="0" t="s">
        <v>257</v>
      </c>
      <c r="G16" s="25" t="n">
        <v>13</v>
      </c>
      <c r="H16" s="25"/>
      <c r="I16" s="25" t="n">
        <f aca="false">+I15+5</f>
        <v>27</v>
      </c>
      <c r="J16" s="0" t="s">
        <v>257</v>
      </c>
      <c r="K16" s="25" t="n">
        <v>13</v>
      </c>
      <c r="L16" s="25" t="n">
        <v>9243</v>
      </c>
      <c r="M16" s="25" t="n">
        <f aca="false">+L16/K16</f>
        <v>711</v>
      </c>
      <c r="N16" s="25" t="n">
        <f aca="false">+M16*12</f>
        <v>8532</v>
      </c>
    </row>
    <row r="17" customFormat="false" ht="15" hidden="false" customHeight="false" outlineLevel="0" collapsed="false">
      <c r="A17" s="0" t="n">
        <v>4</v>
      </c>
      <c r="B17" s="0" t="s">
        <v>280</v>
      </c>
      <c r="C17" s="0" t="n">
        <v>30</v>
      </c>
      <c r="D17" s="0" t="n">
        <v>34</v>
      </c>
      <c r="E17" s="0" t="n">
        <v>32</v>
      </c>
      <c r="F17" s="0" t="s">
        <v>258</v>
      </c>
      <c r="G17" s="25" t="n">
        <v>25</v>
      </c>
      <c r="H17" s="25"/>
      <c r="I17" s="25"/>
      <c r="J17" s="0" t="s">
        <v>258</v>
      </c>
      <c r="K17" s="25" t="n">
        <v>25</v>
      </c>
      <c r="L17" s="25" t="n">
        <v>11943</v>
      </c>
      <c r="M17" s="25" t="n">
        <f aca="false">+L17/K17</f>
        <v>477.72</v>
      </c>
      <c r="N17" s="25" t="n">
        <f aca="false">+M17*12</f>
        <v>5732.64</v>
      </c>
    </row>
    <row r="18" customFormat="false" ht="15" hidden="false" customHeight="false" outlineLevel="0" collapsed="false">
      <c r="A18" s="0" t="n">
        <v>5</v>
      </c>
      <c r="B18" s="0" t="s">
        <v>280</v>
      </c>
      <c r="C18" s="0" t="n">
        <v>35</v>
      </c>
      <c r="D18" s="0" t="n">
        <v>39</v>
      </c>
      <c r="E18" s="0" t="n">
        <v>37</v>
      </c>
      <c r="F18" s="0" t="s">
        <v>259</v>
      </c>
      <c r="G18" s="25" t="n">
        <v>27</v>
      </c>
      <c r="H18" s="25"/>
      <c r="I18" s="25"/>
      <c r="J18" s="0" t="s">
        <v>259</v>
      </c>
      <c r="K18" s="25" t="n">
        <v>27</v>
      </c>
      <c r="L18" s="25" t="n">
        <v>17046</v>
      </c>
      <c r="M18" s="25" t="n">
        <f aca="false">+L18/K18</f>
        <v>631.333333333333</v>
      </c>
      <c r="N18" s="25" t="n">
        <f aca="false">+M18*12</f>
        <v>7576</v>
      </c>
    </row>
    <row r="19" customFormat="false" ht="15" hidden="false" customHeight="false" outlineLevel="0" collapsed="false">
      <c r="A19" s="0" t="n">
        <v>6</v>
      </c>
      <c r="B19" s="0" t="s">
        <v>280</v>
      </c>
      <c r="C19" s="0" t="n">
        <v>40</v>
      </c>
      <c r="D19" s="0" t="n">
        <v>44</v>
      </c>
      <c r="E19" s="0" t="n">
        <v>42</v>
      </c>
      <c r="F19" s="0" t="s">
        <v>260</v>
      </c>
      <c r="G19" s="25" t="n">
        <v>53</v>
      </c>
      <c r="H19" s="25"/>
      <c r="I19" s="25"/>
      <c r="J19" s="0" t="s">
        <v>260</v>
      </c>
      <c r="K19" s="25" t="n">
        <v>53</v>
      </c>
      <c r="L19" s="25" t="n">
        <v>34440</v>
      </c>
      <c r="M19" s="25" t="n">
        <f aca="false">+L19/K19</f>
        <v>649.811320754717</v>
      </c>
      <c r="N19" s="25" t="n">
        <f aca="false">+M19*12</f>
        <v>7797.7358490566</v>
      </c>
    </row>
    <row r="20" customFormat="false" ht="15" hidden="false" customHeight="false" outlineLevel="0" collapsed="false">
      <c r="A20" s="0" t="n">
        <v>7</v>
      </c>
      <c r="B20" s="0" t="s">
        <v>280</v>
      </c>
      <c r="C20" s="0" t="n">
        <v>45</v>
      </c>
      <c r="D20" s="0" t="n">
        <v>49</v>
      </c>
      <c r="E20" s="0" t="n">
        <v>47</v>
      </c>
      <c r="F20" s="0" t="s">
        <v>261</v>
      </c>
      <c r="G20" s="25" t="n">
        <v>524</v>
      </c>
      <c r="H20" s="25"/>
      <c r="I20" s="25"/>
      <c r="J20" s="0" t="s">
        <v>261</v>
      </c>
      <c r="K20" s="25" t="n">
        <v>524</v>
      </c>
      <c r="L20" s="25" t="n">
        <v>1273687</v>
      </c>
      <c r="M20" s="25" t="n">
        <f aca="false">+L20/K20</f>
        <v>2430.70038167939</v>
      </c>
      <c r="N20" s="25" t="n">
        <f aca="false">+M20*12</f>
        <v>29168.4045801527</v>
      </c>
    </row>
    <row r="21" customFormat="false" ht="15" hidden="false" customHeight="false" outlineLevel="0" collapsed="false">
      <c r="A21" s="0" t="n">
        <v>8</v>
      </c>
      <c r="B21" s="0" t="s">
        <v>280</v>
      </c>
      <c r="C21" s="0" t="n">
        <v>50</v>
      </c>
      <c r="D21" s="0" t="n">
        <v>54</v>
      </c>
      <c r="E21" s="0" t="n">
        <v>52</v>
      </c>
      <c r="F21" s="0" t="s">
        <v>262</v>
      </c>
      <c r="G21" s="25" t="n">
        <v>5530</v>
      </c>
      <c r="H21" s="25"/>
      <c r="I21" s="25"/>
      <c r="J21" s="0" t="s">
        <v>262</v>
      </c>
      <c r="K21" s="25" t="n">
        <v>5530</v>
      </c>
      <c r="L21" s="25" t="n">
        <v>16308867</v>
      </c>
      <c r="M21" s="25" t="n">
        <f aca="false">+L21/K21</f>
        <v>2949.16220614828</v>
      </c>
      <c r="N21" s="25" t="n">
        <f aca="false">+M21*12</f>
        <v>35389.9464737794</v>
      </c>
    </row>
    <row r="22" customFormat="false" ht="15" hidden="false" customHeight="false" outlineLevel="0" collapsed="false">
      <c r="A22" s="0" t="n">
        <v>9</v>
      </c>
      <c r="B22" s="0" t="s">
        <v>280</v>
      </c>
      <c r="C22" s="0" t="n">
        <v>55</v>
      </c>
      <c r="D22" s="0" t="n">
        <v>59</v>
      </c>
      <c r="E22" s="0" t="n">
        <v>57</v>
      </c>
      <c r="F22" s="0" t="s">
        <v>263</v>
      </c>
      <c r="G22" s="25" t="n">
        <v>13509</v>
      </c>
      <c r="H22" s="25"/>
      <c r="I22" s="25"/>
      <c r="J22" s="0" t="s">
        <v>263</v>
      </c>
      <c r="K22" s="25" t="n">
        <v>13509</v>
      </c>
      <c r="L22" s="25" t="n">
        <v>41682347</v>
      </c>
      <c r="M22" s="25" t="n">
        <f aca="false">+L22/K22</f>
        <v>3085.52424309719</v>
      </c>
      <c r="N22" s="25" t="n">
        <f aca="false">+M22*12</f>
        <v>37026.2909171663</v>
      </c>
    </row>
    <row r="23" customFormat="false" ht="15" hidden="false" customHeight="false" outlineLevel="0" collapsed="false">
      <c r="A23" s="0" t="n">
        <v>10</v>
      </c>
      <c r="B23" s="0" t="s">
        <v>280</v>
      </c>
      <c r="C23" s="0" t="n">
        <v>60</v>
      </c>
      <c r="D23" s="0" t="n">
        <v>64</v>
      </c>
      <c r="E23" s="0" t="n">
        <v>62</v>
      </c>
      <c r="F23" s="0" t="s">
        <v>264</v>
      </c>
      <c r="G23" s="25" t="n">
        <v>26055</v>
      </c>
      <c r="H23" s="25"/>
      <c r="I23" s="25"/>
      <c r="J23" s="0" t="s">
        <v>264</v>
      </c>
      <c r="K23" s="25" t="n">
        <v>26055</v>
      </c>
      <c r="L23" s="25" t="n">
        <v>64895482</v>
      </c>
      <c r="M23" s="25" t="n">
        <f aca="false">+L23/K23</f>
        <v>2490.71126463251</v>
      </c>
      <c r="N23" s="25" t="n">
        <f aca="false">+M23*12</f>
        <v>29888.5351755901</v>
      </c>
    </row>
    <row r="24" customFormat="false" ht="15" hidden="false" customHeight="false" outlineLevel="0" collapsed="false">
      <c r="A24" s="0" t="n">
        <v>11</v>
      </c>
      <c r="B24" s="0" t="s">
        <v>280</v>
      </c>
      <c r="C24" s="0" t="n">
        <v>65</v>
      </c>
      <c r="D24" s="0" t="n">
        <v>69</v>
      </c>
      <c r="E24" s="0" t="n">
        <v>67</v>
      </c>
      <c r="F24" s="0" t="s">
        <v>283</v>
      </c>
      <c r="G24" s="25" t="n">
        <v>27059</v>
      </c>
      <c r="H24" s="25"/>
      <c r="I24" s="25"/>
      <c r="J24" s="0" t="s">
        <v>283</v>
      </c>
      <c r="K24" s="25" t="n">
        <v>27059</v>
      </c>
      <c r="L24" s="25" t="n">
        <v>53420497</v>
      </c>
      <c r="M24" s="25" t="n">
        <f aca="false">+L24/K24</f>
        <v>1974.22288332902</v>
      </c>
      <c r="N24" s="25" t="n">
        <f aca="false">+M24*12</f>
        <v>23690.6745999483</v>
      </c>
    </row>
    <row r="25" customFormat="false" ht="15" hidden="false" customHeight="false" outlineLevel="0" collapsed="false">
      <c r="A25" s="0" t="n">
        <v>12</v>
      </c>
      <c r="B25" s="0" t="s">
        <v>280</v>
      </c>
      <c r="C25" s="0" t="n">
        <v>70</v>
      </c>
      <c r="D25" s="0" t="n">
        <v>74</v>
      </c>
      <c r="E25" s="0" t="n">
        <v>72</v>
      </c>
      <c r="F25" s="0" t="s">
        <v>284</v>
      </c>
      <c r="G25" s="25" t="n">
        <v>23150</v>
      </c>
      <c r="H25" s="25"/>
      <c r="I25" s="25"/>
      <c r="J25" s="0" t="s">
        <v>284</v>
      </c>
      <c r="K25" s="25" t="n">
        <v>23150</v>
      </c>
      <c r="L25" s="25" t="n">
        <v>39268821</v>
      </c>
      <c r="M25" s="25" t="n">
        <f aca="false">+L25/K25</f>
        <v>1696.2773650108</v>
      </c>
      <c r="N25" s="25" t="n">
        <f aca="false">+M25*12</f>
        <v>20355.3283801296</v>
      </c>
    </row>
    <row r="26" customFormat="false" ht="15" hidden="false" customHeight="false" outlineLevel="0" collapsed="false">
      <c r="A26" s="0" t="n">
        <v>13</v>
      </c>
      <c r="B26" s="0" t="s">
        <v>280</v>
      </c>
      <c r="C26" s="0" t="n">
        <v>75</v>
      </c>
      <c r="D26" s="0" t="n">
        <v>79</v>
      </c>
      <c r="E26" s="0" t="n">
        <v>77</v>
      </c>
      <c r="F26" s="0" t="s">
        <v>285</v>
      </c>
      <c r="G26" s="25" t="n">
        <v>19113</v>
      </c>
      <c r="H26" s="25"/>
      <c r="I26" s="25"/>
      <c r="J26" s="0" t="s">
        <v>285</v>
      </c>
      <c r="K26" s="25" t="n">
        <v>19113</v>
      </c>
      <c r="L26" s="25" t="n">
        <v>29282867</v>
      </c>
      <c r="M26" s="25" t="n">
        <f aca="false">+L26/K26</f>
        <v>1532.09161303825</v>
      </c>
      <c r="N26" s="25" t="n">
        <f aca="false">+M26*12</f>
        <v>18385.099356459</v>
      </c>
    </row>
    <row r="27" customFormat="false" ht="15" hidden="false" customHeight="false" outlineLevel="0" collapsed="false">
      <c r="A27" s="0" t="n">
        <v>14</v>
      </c>
      <c r="B27" s="0" t="s">
        <v>280</v>
      </c>
      <c r="C27" s="0" t="n">
        <v>80</v>
      </c>
      <c r="D27" s="0" t="n">
        <v>84</v>
      </c>
      <c r="E27" s="0" t="n">
        <v>82</v>
      </c>
      <c r="F27" s="0" t="s">
        <v>286</v>
      </c>
      <c r="G27" s="25" t="n">
        <v>16061</v>
      </c>
      <c r="H27" s="25"/>
      <c r="I27" s="25"/>
      <c r="J27" s="0" t="s">
        <v>286</v>
      </c>
      <c r="K27" s="25" t="n">
        <v>16061</v>
      </c>
      <c r="L27" s="25" t="n">
        <v>21611988</v>
      </c>
      <c r="M27" s="25" t="n">
        <f aca="false">+L27/K27</f>
        <v>1345.61907726792</v>
      </c>
      <c r="N27" s="25" t="n">
        <f aca="false">+M27*12</f>
        <v>16147.428927215</v>
      </c>
    </row>
    <row r="28" customFormat="false" ht="15" hidden="false" customHeight="false" outlineLevel="0" collapsed="false">
      <c r="A28" s="0" t="n">
        <v>15</v>
      </c>
      <c r="B28" s="0" t="s">
        <v>280</v>
      </c>
      <c r="C28" s="0" t="n">
        <v>85</v>
      </c>
      <c r="D28" s="0" t="n">
        <v>89</v>
      </c>
      <c r="E28" s="0" t="n">
        <v>87</v>
      </c>
      <c r="F28" s="0" t="s">
        <v>287</v>
      </c>
      <c r="G28" s="25" t="n">
        <v>10831</v>
      </c>
      <c r="H28" s="25"/>
      <c r="I28" s="25"/>
      <c r="J28" s="0" t="s">
        <v>287</v>
      </c>
      <c r="K28" s="25" t="n">
        <v>10831</v>
      </c>
      <c r="L28" s="25" t="n">
        <v>12829046</v>
      </c>
      <c r="M28" s="25" t="n">
        <f aca="false">+L28/K28</f>
        <v>1184.47474840735</v>
      </c>
      <c r="N28" s="25" t="n">
        <f aca="false">+M28*12</f>
        <v>14213.6969808882</v>
      </c>
    </row>
    <row r="29" customFormat="false" ht="15" hidden="false" customHeight="false" outlineLevel="0" collapsed="false">
      <c r="A29" s="0" t="n">
        <v>16</v>
      </c>
      <c r="B29" s="0" t="s">
        <v>280</v>
      </c>
      <c r="C29" s="0" t="n">
        <v>90</v>
      </c>
      <c r="D29" s="0" t="n">
        <v>94</v>
      </c>
      <c r="E29" s="0" t="n">
        <v>92</v>
      </c>
      <c r="F29" s="0" t="s">
        <v>288</v>
      </c>
      <c r="G29" s="25" t="n">
        <v>4995</v>
      </c>
      <c r="H29" s="25"/>
      <c r="I29" s="25"/>
      <c r="J29" s="0" t="s">
        <v>288</v>
      </c>
      <c r="K29" s="25" t="n">
        <v>4995</v>
      </c>
      <c r="L29" s="25" t="n">
        <v>5057097</v>
      </c>
      <c r="M29" s="25" t="n">
        <f aca="false">+L29/K29</f>
        <v>1012.43183183183</v>
      </c>
      <c r="N29" s="25" t="n">
        <f aca="false">+M29*12</f>
        <v>12149.181981982</v>
      </c>
    </row>
    <row r="30" customFormat="false" ht="15" hidden="false" customHeight="false" outlineLevel="0" collapsed="false">
      <c r="A30" s="0" t="n">
        <v>17</v>
      </c>
      <c r="B30" s="0" t="s">
        <v>280</v>
      </c>
      <c r="C30" s="0" t="n">
        <v>95</v>
      </c>
      <c r="D30" s="0" t="n">
        <v>99</v>
      </c>
      <c r="E30" s="0" t="n">
        <v>97</v>
      </c>
      <c r="F30" s="0" t="s">
        <v>289</v>
      </c>
      <c r="G30" s="25" t="n">
        <v>1251</v>
      </c>
      <c r="H30" s="25"/>
      <c r="I30" s="25"/>
      <c r="J30" s="0" t="s">
        <v>289</v>
      </c>
      <c r="K30" s="25" t="n">
        <v>1251</v>
      </c>
      <c r="L30" s="25" t="n">
        <v>1138142</v>
      </c>
      <c r="M30" s="25" t="n">
        <f aca="false">+L30/K30</f>
        <v>909.785771382894</v>
      </c>
      <c r="N30" s="25" t="n">
        <f aca="false">+M30*12</f>
        <v>10917.4292565947</v>
      </c>
    </row>
    <row r="31" customFormat="false" ht="15" hidden="false" customHeight="false" outlineLevel="0" collapsed="false">
      <c r="A31" s="0" t="n">
        <v>1</v>
      </c>
      <c r="B31" s="0" t="s">
        <v>282</v>
      </c>
      <c r="C31" s="5" t="n">
        <v>19</v>
      </c>
      <c r="D31" s="0" t="n">
        <v>19</v>
      </c>
      <c r="E31" s="5" t="n">
        <v>19</v>
      </c>
      <c r="F31" s="0" t="s">
        <v>445</v>
      </c>
      <c r="G31" s="25" t="n">
        <v>406.090909090909</v>
      </c>
      <c r="H31" s="25"/>
      <c r="I31" s="25"/>
    </row>
    <row r="32" customFormat="false" ht="15" hidden="false" customHeight="false" outlineLevel="0" collapsed="false">
      <c r="A32" s="0" t="n">
        <v>2</v>
      </c>
      <c r="B32" s="0" t="s">
        <v>282</v>
      </c>
      <c r="C32" s="0" t="n">
        <v>20</v>
      </c>
      <c r="D32" s="0" t="n">
        <v>24</v>
      </c>
      <c r="E32" s="0" t="n">
        <v>22</v>
      </c>
      <c r="F32" s="0" t="s">
        <v>325</v>
      </c>
      <c r="G32" s="25" t="n">
        <v>557.166666666667</v>
      </c>
      <c r="H32" s="25"/>
      <c r="I32" s="25"/>
      <c r="K32" s="27" t="n">
        <f aca="false">+SUM(K14:K30)</f>
        <v>148219</v>
      </c>
      <c r="L32" s="27" t="n">
        <f aca="false">+SUM(L14:L30)</f>
        <v>286852666</v>
      </c>
    </row>
    <row r="33" customFormat="false" ht="15" hidden="false" customHeight="false" outlineLevel="0" collapsed="false">
      <c r="A33" s="0" t="n">
        <v>3</v>
      </c>
      <c r="B33" s="0" t="s">
        <v>282</v>
      </c>
      <c r="C33" s="0" t="n">
        <v>25</v>
      </c>
      <c r="D33" s="0" t="n">
        <v>29</v>
      </c>
      <c r="E33" s="0" t="n">
        <v>27</v>
      </c>
      <c r="F33" s="0" t="s">
        <v>257</v>
      </c>
      <c r="G33" s="25" t="n">
        <v>711</v>
      </c>
      <c r="H33" s="25"/>
      <c r="I33" s="25"/>
      <c r="L33" s="25" t="n">
        <f aca="false">+L32*12</f>
        <v>3442231992</v>
      </c>
    </row>
    <row r="34" customFormat="false" ht="15" hidden="false" customHeight="false" outlineLevel="0" collapsed="false">
      <c r="A34" s="0" t="n">
        <v>4</v>
      </c>
      <c r="B34" s="0" t="s">
        <v>282</v>
      </c>
      <c r="C34" s="0" t="n">
        <v>30</v>
      </c>
      <c r="D34" s="0" t="n">
        <v>34</v>
      </c>
      <c r="E34" s="0" t="n">
        <v>32</v>
      </c>
      <c r="F34" s="0" t="s">
        <v>258</v>
      </c>
      <c r="G34" s="25" t="n">
        <v>477.72</v>
      </c>
      <c r="H34" s="25"/>
      <c r="I34" s="25"/>
      <c r="T34" s="28"/>
    </row>
    <row r="35" customFormat="false" ht="15" hidden="false" customHeight="false" outlineLevel="0" collapsed="false">
      <c r="A35" s="0" t="n">
        <v>5</v>
      </c>
      <c r="B35" s="0" t="s">
        <v>282</v>
      </c>
      <c r="C35" s="0" t="n">
        <v>35</v>
      </c>
      <c r="D35" s="0" t="n">
        <v>39</v>
      </c>
      <c r="E35" s="0" t="n">
        <v>37</v>
      </c>
      <c r="F35" s="0" t="s">
        <v>259</v>
      </c>
      <c r="G35" s="25" t="n">
        <v>631.333333333333</v>
      </c>
      <c r="H35" s="25"/>
      <c r="I35" s="25"/>
    </row>
    <row r="36" customFormat="false" ht="15" hidden="false" customHeight="false" outlineLevel="0" collapsed="false">
      <c r="A36" s="0" t="n">
        <v>6</v>
      </c>
      <c r="B36" s="0" t="s">
        <v>282</v>
      </c>
      <c r="C36" s="0" t="n">
        <v>40</v>
      </c>
      <c r="D36" s="0" t="n">
        <v>44</v>
      </c>
      <c r="E36" s="0" t="n">
        <v>42</v>
      </c>
      <c r="F36" s="0" t="s">
        <v>260</v>
      </c>
      <c r="G36" s="25" t="n">
        <v>649.811320754717</v>
      </c>
      <c r="H36" s="25"/>
      <c r="I36" s="25"/>
    </row>
    <row r="37" customFormat="false" ht="15" hidden="false" customHeight="false" outlineLevel="0" collapsed="false">
      <c r="A37" s="0" t="n">
        <v>7</v>
      </c>
      <c r="B37" s="0" t="s">
        <v>282</v>
      </c>
      <c r="C37" s="0" t="n">
        <v>45</v>
      </c>
      <c r="D37" s="0" t="n">
        <v>49</v>
      </c>
      <c r="E37" s="0" t="n">
        <v>47</v>
      </c>
      <c r="F37" s="0" t="s">
        <v>261</v>
      </c>
      <c r="G37" s="25" t="n">
        <v>2430.70038167939</v>
      </c>
      <c r="H37" s="25"/>
      <c r="I37" s="25"/>
    </row>
    <row r="38" customFormat="false" ht="15" hidden="false" customHeight="false" outlineLevel="0" collapsed="false">
      <c r="A38" s="0" t="n">
        <v>8</v>
      </c>
      <c r="B38" s="0" t="s">
        <v>282</v>
      </c>
      <c r="C38" s="0" t="n">
        <v>50</v>
      </c>
      <c r="D38" s="0" t="n">
        <v>54</v>
      </c>
      <c r="E38" s="0" t="n">
        <v>52</v>
      </c>
      <c r="F38" s="0" t="s">
        <v>262</v>
      </c>
      <c r="G38" s="25" t="n">
        <v>2949.16220614828</v>
      </c>
      <c r="H38" s="25"/>
      <c r="I38" s="25"/>
    </row>
    <row r="39" customFormat="false" ht="15" hidden="false" customHeight="false" outlineLevel="0" collapsed="false">
      <c r="A39" s="0" t="n">
        <v>9</v>
      </c>
      <c r="B39" s="0" t="s">
        <v>282</v>
      </c>
      <c r="C39" s="0" t="n">
        <v>55</v>
      </c>
      <c r="D39" s="0" t="n">
        <v>59</v>
      </c>
      <c r="E39" s="0" t="n">
        <v>57</v>
      </c>
      <c r="F39" s="0" t="s">
        <v>263</v>
      </c>
      <c r="G39" s="25" t="n">
        <v>3085.52424309719</v>
      </c>
      <c r="H39" s="25"/>
      <c r="I39" s="25"/>
    </row>
    <row r="40" customFormat="false" ht="15" hidden="false" customHeight="false" outlineLevel="0" collapsed="false">
      <c r="A40" s="0" t="n">
        <v>10</v>
      </c>
      <c r="B40" s="0" t="s">
        <v>282</v>
      </c>
      <c r="C40" s="0" t="n">
        <v>60</v>
      </c>
      <c r="D40" s="0" t="n">
        <v>64</v>
      </c>
      <c r="E40" s="0" t="n">
        <v>62</v>
      </c>
      <c r="F40" s="0" t="s">
        <v>264</v>
      </c>
      <c r="G40" s="25" t="n">
        <v>2490.71126463251</v>
      </c>
      <c r="H40" s="25"/>
      <c r="I40" s="25"/>
    </row>
    <row r="41" customFormat="false" ht="15" hidden="false" customHeight="false" outlineLevel="0" collapsed="false">
      <c r="A41" s="0" t="n">
        <v>11</v>
      </c>
      <c r="B41" s="0" t="s">
        <v>282</v>
      </c>
      <c r="C41" s="0" t="n">
        <v>65</v>
      </c>
      <c r="D41" s="0" t="n">
        <v>69</v>
      </c>
      <c r="E41" s="0" t="n">
        <v>67</v>
      </c>
      <c r="F41" s="0" t="s">
        <v>283</v>
      </c>
      <c r="G41" s="25" t="n">
        <v>1974.22288332902</v>
      </c>
      <c r="H41" s="25"/>
      <c r="I41" s="25"/>
    </row>
    <row r="42" customFormat="false" ht="15" hidden="false" customHeight="false" outlineLevel="0" collapsed="false">
      <c r="A42" s="0" t="n">
        <v>12</v>
      </c>
      <c r="B42" s="0" t="s">
        <v>282</v>
      </c>
      <c r="C42" s="0" t="n">
        <v>70</v>
      </c>
      <c r="D42" s="0" t="n">
        <v>74</v>
      </c>
      <c r="E42" s="0" t="n">
        <v>72</v>
      </c>
      <c r="F42" s="0" t="s">
        <v>284</v>
      </c>
      <c r="G42" s="25" t="n">
        <v>1696.2773650108</v>
      </c>
      <c r="H42" s="25"/>
      <c r="I42" s="25"/>
    </row>
    <row r="43" customFormat="false" ht="15" hidden="false" customHeight="false" outlineLevel="0" collapsed="false">
      <c r="A43" s="0" t="n">
        <v>13</v>
      </c>
      <c r="B43" s="0" t="s">
        <v>282</v>
      </c>
      <c r="C43" s="0" t="n">
        <v>75</v>
      </c>
      <c r="D43" s="0" t="n">
        <v>79</v>
      </c>
      <c r="E43" s="0" t="n">
        <v>77</v>
      </c>
      <c r="F43" s="0" t="s">
        <v>285</v>
      </c>
      <c r="G43" s="25" t="n">
        <v>1532.09161303825</v>
      </c>
      <c r="H43" s="25"/>
      <c r="I43" s="25"/>
    </row>
    <row r="44" customFormat="false" ht="15" hidden="false" customHeight="false" outlineLevel="0" collapsed="false">
      <c r="A44" s="0" t="n">
        <v>14</v>
      </c>
      <c r="B44" s="0" t="s">
        <v>282</v>
      </c>
      <c r="C44" s="0" t="n">
        <v>80</v>
      </c>
      <c r="D44" s="0" t="n">
        <v>84</v>
      </c>
      <c r="E44" s="0" t="n">
        <v>82</v>
      </c>
      <c r="F44" s="0" t="s">
        <v>286</v>
      </c>
      <c r="G44" s="25" t="n">
        <v>1345.61907726792</v>
      </c>
      <c r="H44" s="25"/>
      <c r="I44" s="25"/>
    </row>
    <row r="45" customFormat="false" ht="15" hidden="false" customHeight="false" outlineLevel="0" collapsed="false">
      <c r="A45" s="0" t="n">
        <v>15</v>
      </c>
      <c r="B45" s="0" t="s">
        <v>282</v>
      </c>
      <c r="C45" s="0" t="n">
        <v>85</v>
      </c>
      <c r="D45" s="0" t="n">
        <v>89</v>
      </c>
      <c r="E45" s="0" t="n">
        <v>87</v>
      </c>
      <c r="F45" s="0" t="s">
        <v>287</v>
      </c>
      <c r="G45" s="25" t="n">
        <v>1184.47474840735</v>
      </c>
      <c r="H45" s="25"/>
      <c r="I45" s="25"/>
    </row>
    <row r="46" customFormat="false" ht="15" hidden="false" customHeight="false" outlineLevel="0" collapsed="false">
      <c r="A46" s="0" t="n">
        <v>16</v>
      </c>
      <c r="B46" s="0" t="s">
        <v>282</v>
      </c>
      <c r="C46" s="0" t="n">
        <v>90</v>
      </c>
      <c r="D46" s="0" t="n">
        <v>94</v>
      </c>
      <c r="E46" s="0" t="n">
        <v>92</v>
      </c>
      <c r="F46" s="0" t="s">
        <v>288</v>
      </c>
      <c r="G46" s="25" t="n">
        <v>1012.43183183183</v>
      </c>
      <c r="H46" s="25"/>
      <c r="I46" s="25"/>
    </row>
    <row r="47" customFormat="false" ht="15" hidden="false" customHeight="false" outlineLevel="0" collapsed="false">
      <c r="A47" s="0" t="n">
        <v>17</v>
      </c>
      <c r="B47" s="0" t="s">
        <v>282</v>
      </c>
      <c r="C47" s="0" t="n">
        <v>95</v>
      </c>
      <c r="D47" s="0" t="n">
        <v>99</v>
      </c>
      <c r="E47" s="0" t="n">
        <v>97</v>
      </c>
      <c r="F47" s="0" t="s">
        <v>289</v>
      </c>
      <c r="G47" s="25" t="n">
        <v>909.785771382894</v>
      </c>
      <c r="H47" s="25"/>
      <c r="I47" s="25"/>
    </row>
    <row r="133" customFormat="false" ht="15" hidden="false" customHeight="true" outlineLevel="0" collapsed="false">
      <c r="U133" s="148" t="s">
        <v>446</v>
      </c>
      <c r="V133" s="149" t="s">
        <v>447</v>
      </c>
      <c r="W133" s="149"/>
      <c r="X133" s="149" t="s">
        <v>448</v>
      </c>
      <c r="Y133" s="149"/>
      <c r="Z133" s="149" t="s">
        <v>440</v>
      </c>
      <c r="AA133" s="149"/>
    </row>
    <row r="134" customFormat="false" ht="28.5" hidden="false" customHeight="false" outlineLevel="0" collapsed="false">
      <c r="U134" s="148"/>
      <c r="V134" s="148" t="s">
        <v>449</v>
      </c>
      <c r="W134" s="150" t="s">
        <v>450</v>
      </c>
      <c r="X134" s="148" t="s">
        <v>449</v>
      </c>
      <c r="Y134" s="150" t="s">
        <v>450</v>
      </c>
      <c r="Z134" s="148" t="s">
        <v>449</v>
      </c>
      <c r="AA134" s="150" t="s">
        <v>450</v>
      </c>
    </row>
    <row r="135" customFormat="false" ht="15" hidden="false" customHeight="false" outlineLevel="0" collapsed="false">
      <c r="U135" s="151" t="s">
        <v>445</v>
      </c>
      <c r="V135" s="152" t="n">
        <v>11</v>
      </c>
      <c r="W135" s="153" t="s">
        <v>451</v>
      </c>
      <c r="X135" s="134"/>
      <c r="Y135" s="134"/>
      <c r="Z135" s="152" t="n">
        <v>11</v>
      </c>
      <c r="AA135" s="153" t="s">
        <v>451</v>
      </c>
    </row>
    <row r="136" customFormat="false" ht="15" hidden="false" customHeight="false" outlineLevel="0" collapsed="false">
      <c r="U136" s="154" t="s">
        <v>325</v>
      </c>
      <c r="V136" s="155" t="n">
        <v>12</v>
      </c>
      <c r="W136" s="156" t="n">
        <v>6686</v>
      </c>
      <c r="X136" s="137"/>
      <c r="Y136" s="137"/>
      <c r="Z136" s="155" t="n">
        <v>12</v>
      </c>
      <c r="AA136" s="156" t="n">
        <v>6686</v>
      </c>
    </row>
    <row r="137" customFormat="false" ht="15" hidden="false" customHeight="false" outlineLevel="0" collapsed="false">
      <c r="U137" s="154" t="s">
        <v>257</v>
      </c>
      <c r="V137" s="155" t="n">
        <v>13</v>
      </c>
      <c r="W137" s="156" t="n">
        <v>9243</v>
      </c>
      <c r="X137" s="155" t="n">
        <v>4</v>
      </c>
      <c r="Y137" s="156" t="n">
        <v>6600</v>
      </c>
      <c r="Z137" s="155" t="n">
        <v>17</v>
      </c>
      <c r="AA137" s="156" t="n">
        <v>15843</v>
      </c>
    </row>
    <row r="138" customFormat="false" ht="15" hidden="false" customHeight="false" outlineLevel="0" collapsed="false">
      <c r="U138" s="154" t="s">
        <v>258</v>
      </c>
      <c r="V138" s="155" t="n">
        <v>25</v>
      </c>
      <c r="W138" s="156" t="n">
        <v>11943</v>
      </c>
      <c r="X138" s="155" t="n">
        <v>83</v>
      </c>
      <c r="Y138" s="156" t="n">
        <v>125541</v>
      </c>
      <c r="Z138" s="155" t="n">
        <v>108</v>
      </c>
      <c r="AA138" s="156" t="n">
        <v>137484</v>
      </c>
    </row>
    <row r="139" customFormat="false" ht="15" hidden="false" customHeight="false" outlineLevel="0" collapsed="false">
      <c r="U139" s="154" t="s">
        <v>259</v>
      </c>
      <c r="V139" s="155" t="n">
        <v>27</v>
      </c>
      <c r="W139" s="156" t="n">
        <v>17046</v>
      </c>
      <c r="X139" s="155" t="n">
        <v>274</v>
      </c>
      <c r="Y139" s="156" t="n">
        <v>459945</v>
      </c>
      <c r="Z139" s="155" t="n">
        <v>301</v>
      </c>
      <c r="AA139" s="156" t="n">
        <v>476991</v>
      </c>
    </row>
    <row r="140" customFormat="false" ht="15" hidden="false" customHeight="false" outlineLevel="0" collapsed="false">
      <c r="U140" s="157" t="s">
        <v>260</v>
      </c>
      <c r="V140" s="158" t="n">
        <v>53</v>
      </c>
      <c r="W140" s="159" t="n">
        <v>34440</v>
      </c>
      <c r="X140" s="158" t="n">
        <v>911</v>
      </c>
      <c r="Y140" s="159" t="n">
        <v>2003361</v>
      </c>
      <c r="Z140" s="158" t="n">
        <v>964</v>
      </c>
      <c r="AA140" s="159" t="n">
        <v>2037801</v>
      </c>
    </row>
    <row r="141" customFormat="false" ht="15" hidden="false" customHeight="false" outlineLevel="0" collapsed="false">
      <c r="U141" s="154" t="s">
        <v>261</v>
      </c>
      <c r="V141" s="155" t="n">
        <v>524</v>
      </c>
      <c r="W141" s="156" t="n">
        <v>1273687</v>
      </c>
      <c r="X141" s="156" t="n">
        <v>2006</v>
      </c>
      <c r="Y141" s="156" t="n">
        <v>4981879</v>
      </c>
      <c r="Z141" s="156" t="n">
        <v>2530</v>
      </c>
      <c r="AA141" s="156" t="n">
        <v>6255566</v>
      </c>
    </row>
    <row r="142" customFormat="false" ht="15" hidden="false" customHeight="false" outlineLevel="0" collapsed="false">
      <c r="U142" s="154" t="s">
        <v>262</v>
      </c>
      <c r="V142" s="156" t="n">
        <v>5530</v>
      </c>
      <c r="W142" s="156" t="n">
        <v>16308867</v>
      </c>
      <c r="X142" s="156" t="n">
        <v>3722</v>
      </c>
      <c r="Y142" s="156" t="n">
        <v>9139479</v>
      </c>
      <c r="Z142" s="156" t="n">
        <v>9252</v>
      </c>
      <c r="AA142" s="156" t="n">
        <v>25448346</v>
      </c>
    </row>
    <row r="143" customFormat="false" ht="15" hidden="false" customHeight="false" outlineLevel="0" collapsed="false">
      <c r="U143" s="154" t="s">
        <v>263</v>
      </c>
      <c r="V143" s="156" t="n">
        <v>13509</v>
      </c>
      <c r="W143" s="156" t="n">
        <v>41682347</v>
      </c>
      <c r="X143" s="156" t="n">
        <v>5053</v>
      </c>
      <c r="Y143" s="156" t="n">
        <v>11724728</v>
      </c>
      <c r="Z143" s="156" t="n">
        <v>18562</v>
      </c>
      <c r="AA143" s="156" t="n">
        <v>53407075</v>
      </c>
    </row>
    <row r="144" customFormat="false" ht="15" hidden="false" customHeight="false" outlineLevel="0" collapsed="false">
      <c r="U144" s="154" t="s">
        <v>264</v>
      </c>
      <c r="V144" s="156" t="n">
        <v>26055</v>
      </c>
      <c r="W144" s="156" t="n">
        <v>64895482</v>
      </c>
      <c r="X144" s="156" t="n">
        <v>5036</v>
      </c>
      <c r="Y144" s="156" t="n">
        <v>10682011</v>
      </c>
      <c r="Z144" s="156" t="n">
        <v>31091</v>
      </c>
      <c r="AA144" s="156" t="n">
        <v>75577493</v>
      </c>
    </row>
    <row r="145" customFormat="false" ht="15" hidden="false" customHeight="false" outlineLevel="0" collapsed="false">
      <c r="U145" s="157" t="s">
        <v>283</v>
      </c>
      <c r="V145" s="159" t="n">
        <v>27059</v>
      </c>
      <c r="W145" s="159" t="n">
        <v>53420497</v>
      </c>
      <c r="X145" s="159" t="n">
        <v>2547</v>
      </c>
      <c r="Y145" s="159" t="n">
        <v>5050882</v>
      </c>
      <c r="Z145" s="159" t="n">
        <v>29606</v>
      </c>
      <c r="AA145" s="159" t="n">
        <v>58471379</v>
      </c>
    </row>
    <row r="146" customFormat="false" ht="15" hidden="false" customHeight="false" outlineLevel="0" collapsed="false">
      <c r="U146" s="154" t="s">
        <v>284</v>
      </c>
      <c r="V146" s="156" t="n">
        <v>23150</v>
      </c>
      <c r="W146" s="156" t="n">
        <v>39268821</v>
      </c>
      <c r="X146" s="156" t="n">
        <v>1380</v>
      </c>
      <c r="Y146" s="156" t="n">
        <v>2292164</v>
      </c>
      <c r="Z146" s="156" t="n">
        <v>24530</v>
      </c>
      <c r="AA146" s="156" t="n">
        <v>41560985</v>
      </c>
    </row>
    <row r="147" customFormat="false" ht="15" hidden="false" customHeight="false" outlineLevel="0" collapsed="false">
      <c r="U147" s="154" t="s">
        <v>285</v>
      </c>
      <c r="V147" s="156" t="n">
        <v>19113</v>
      </c>
      <c r="W147" s="156" t="n">
        <v>29282867</v>
      </c>
      <c r="X147" s="155" t="n">
        <v>718</v>
      </c>
      <c r="Y147" s="156" t="n">
        <v>1019336</v>
      </c>
      <c r="Z147" s="156" t="n">
        <v>19831</v>
      </c>
      <c r="AA147" s="156" t="n">
        <v>30302203</v>
      </c>
    </row>
    <row r="148" customFormat="false" ht="15" hidden="false" customHeight="false" outlineLevel="0" collapsed="false">
      <c r="U148" s="154" t="s">
        <v>286</v>
      </c>
      <c r="V148" s="156" t="n">
        <v>16061</v>
      </c>
      <c r="W148" s="156" t="n">
        <v>21611988</v>
      </c>
      <c r="X148" s="155" t="n">
        <v>451</v>
      </c>
      <c r="Y148" s="156" t="n">
        <v>550857</v>
      </c>
      <c r="Z148" s="156" t="n">
        <v>16512</v>
      </c>
      <c r="AA148" s="156" t="n">
        <v>22162845</v>
      </c>
    </row>
    <row r="149" customFormat="false" ht="15" hidden="false" customHeight="false" outlineLevel="0" collapsed="false">
      <c r="U149" s="154" t="s">
        <v>287</v>
      </c>
      <c r="V149" s="156" t="n">
        <v>10831</v>
      </c>
      <c r="W149" s="156" t="n">
        <v>12829046</v>
      </c>
      <c r="X149" s="155" t="n">
        <v>209</v>
      </c>
      <c r="Y149" s="156" t="n">
        <v>222837</v>
      </c>
      <c r="Z149" s="156" t="n">
        <v>11040</v>
      </c>
      <c r="AA149" s="156" t="n">
        <v>13051883</v>
      </c>
    </row>
    <row r="150" customFormat="false" ht="15" hidden="false" customHeight="false" outlineLevel="0" collapsed="false">
      <c r="U150" s="157" t="s">
        <v>288</v>
      </c>
      <c r="V150" s="159" t="n">
        <v>4995</v>
      </c>
      <c r="W150" s="159" t="n">
        <v>5057097</v>
      </c>
      <c r="X150" s="158" t="n">
        <v>72</v>
      </c>
      <c r="Y150" s="159" t="n">
        <v>71773</v>
      </c>
      <c r="Z150" s="159" t="n">
        <v>5067</v>
      </c>
      <c r="AA150" s="159" t="n">
        <v>5128870</v>
      </c>
    </row>
    <row r="151" customFormat="false" ht="30" hidden="false" customHeight="false" outlineLevel="0" collapsed="false">
      <c r="U151" s="154" t="s">
        <v>289</v>
      </c>
      <c r="V151" s="156" t="n">
        <v>1251</v>
      </c>
      <c r="W151" s="156" t="n">
        <v>1138142</v>
      </c>
      <c r="X151" s="155" t="n">
        <v>10</v>
      </c>
      <c r="Y151" s="156" t="n">
        <v>8114</v>
      </c>
      <c r="Z151" s="156" t="n">
        <v>1261</v>
      </c>
      <c r="AA151" s="156" t="n">
        <v>1146256</v>
      </c>
    </row>
    <row r="152" customFormat="false" ht="45" hidden="false" customHeight="false" outlineLevel="0" collapsed="false">
      <c r="U152" s="154" t="s">
        <v>452</v>
      </c>
      <c r="V152" s="137"/>
      <c r="W152" s="137"/>
      <c r="X152" s="137"/>
      <c r="Y152" s="137"/>
      <c r="Z152" s="137"/>
      <c r="AA152" s="137"/>
    </row>
    <row r="153" customFormat="false" ht="30" hidden="false" customHeight="false" outlineLevel="0" collapsed="false">
      <c r="U153" s="160" t="s">
        <v>453</v>
      </c>
      <c r="V153" s="161" t="n">
        <v>3984</v>
      </c>
      <c r="W153" s="161" t="n">
        <v>3569349</v>
      </c>
      <c r="X153" s="162"/>
      <c r="Y153" s="162"/>
      <c r="Z153" s="161" t="n">
        <v>3984</v>
      </c>
      <c r="AA153" s="161" t="n">
        <v>3569349</v>
      </c>
    </row>
    <row r="154" customFormat="false" ht="15" hidden="false" customHeight="false" outlineLevel="0" collapsed="false">
      <c r="U154" s="149" t="s">
        <v>440</v>
      </c>
      <c r="V154" s="163" t="n">
        <v>152203</v>
      </c>
      <c r="W154" s="164" t="n">
        <v>290422015</v>
      </c>
      <c r="X154" s="163" t="n">
        <v>22476</v>
      </c>
      <c r="Y154" s="164" t="n">
        <v>48339507</v>
      </c>
      <c r="Z154" s="163" t="n">
        <v>174679</v>
      </c>
      <c r="AA154" s="164" t="n">
        <v>338761522</v>
      </c>
    </row>
  </sheetData>
  <mergeCells count="4">
    <mergeCell ref="U133:U134"/>
    <mergeCell ref="V133:W133"/>
    <mergeCell ref="X133:Y133"/>
    <mergeCell ref="Z133:AA133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I20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G1" s="0" t="s">
        <v>454</v>
      </c>
    </row>
    <row r="2" customFormat="false" ht="15" hidden="false" customHeight="false" outlineLevel="0" collapsed="false">
      <c r="A2" s="0" t="s">
        <v>146</v>
      </c>
      <c r="G2" s="0" t="s">
        <v>455</v>
      </c>
    </row>
    <row r="3" customFormat="false" ht="15" hidden="false" customHeight="false" outlineLevel="0" collapsed="false">
      <c r="A3" s="0" t="s">
        <v>149</v>
      </c>
      <c r="G3" s="0" t="s">
        <v>456</v>
      </c>
    </row>
    <row r="100" customFormat="false" ht="20.25" hidden="false" customHeight="false" outlineLevel="0" collapsed="false">
      <c r="A100" s="127" t="s">
        <v>457</v>
      </c>
    </row>
    <row r="102" customFormat="false" ht="15" hidden="false" customHeight="true" outlineLevel="0" collapsed="false">
      <c r="A102" s="165" t="s">
        <v>458</v>
      </c>
      <c r="B102" s="166" t="s">
        <v>459</v>
      </c>
      <c r="C102" s="166"/>
      <c r="D102" s="166"/>
      <c r="E102" s="166"/>
      <c r="H102" s="0" t="s">
        <v>460</v>
      </c>
    </row>
    <row r="103" customFormat="false" ht="15" hidden="false" customHeight="true" outlineLevel="0" collapsed="false">
      <c r="A103" s="165"/>
      <c r="B103" s="166" t="s">
        <v>461</v>
      </c>
      <c r="C103" s="166"/>
      <c r="D103" s="166" t="s">
        <v>462</v>
      </c>
      <c r="E103" s="166"/>
      <c r="H103" s="167" t="s">
        <v>463</v>
      </c>
      <c r="I103" s="0" t="n">
        <v>0.55</v>
      </c>
    </row>
    <row r="104" customFormat="false" ht="15" hidden="false" customHeight="false" outlineLevel="0" collapsed="false">
      <c r="A104" s="165"/>
      <c r="B104" s="166" t="s">
        <v>195</v>
      </c>
      <c r="C104" s="166" t="s">
        <v>196</v>
      </c>
      <c r="D104" s="166" t="s">
        <v>195</v>
      </c>
      <c r="E104" s="166" t="s">
        <v>196</v>
      </c>
    </row>
    <row r="105" customFormat="false" ht="15" hidden="false" customHeight="false" outlineLevel="0" collapsed="false">
      <c r="A105" s="168" t="n">
        <v>65</v>
      </c>
      <c r="B105" s="169" t="n">
        <v>0.22</v>
      </c>
      <c r="C105" s="169" t="n">
        <v>0.22</v>
      </c>
      <c r="D105" s="169" t="n">
        <v>0.2</v>
      </c>
      <c r="E105" s="169" t="n">
        <v>0.2</v>
      </c>
      <c r="I105" s="0" t="n">
        <f aca="false">+$I$103*C105+(1-$I$103)*B105</f>
        <v>0.22</v>
      </c>
    </row>
    <row r="106" customFormat="false" ht="15" hidden="false" customHeight="false" outlineLevel="0" collapsed="false">
      <c r="A106" s="170" t="n">
        <v>66</v>
      </c>
      <c r="B106" s="171" t="n">
        <v>0.22</v>
      </c>
      <c r="C106" s="171" t="n">
        <v>0.22</v>
      </c>
      <c r="D106" s="171" t="n">
        <v>0.2</v>
      </c>
      <c r="E106" s="171" t="n">
        <v>0.2</v>
      </c>
      <c r="I106" s="0" t="n">
        <f aca="false">+$I$103*C106+(1-$I$103)*B106</f>
        <v>0.22</v>
      </c>
    </row>
    <row r="107" customFormat="false" ht="15" hidden="false" customHeight="false" outlineLevel="0" collapsed="false">
      <c r="A107" s="170" t="n">
        <v>67</v>
      </c>
      <c r="B107" s="171" t="n">
        <v>0.2</v>
      </c>
      <c r="C107" s="171" t="n">
        <v>0.2</v>
      </c>
      <c r="D107" s="171" t="n">
        <v>0.15</v>
      </c>
      <c r="E107" s="171" t="n">
        <v>0.2</v>
      </c>
      <c r="I107" s="0" t="n">
        <f aca="false">+$I$103*C107+(1-$I$103)*B107</f>
        <v>0.2</v>
      </c>
    </row>
    <row r="108" customFormat="false" ht="15" hidden="false" customHeight="false" outlineLevel="0" collapsed="false">
      <c r="A108" s="170" t="n">
        <v>68</v>
      </c>
      <c r="B108" s="171" t="n">
        <v>0.2</v>
      </c>
      <c r="C108" s="171" t="n">
        <v>0.2</v>
      </c>
      <c r="D108" s="171" t="n">
        <v>0.15</v>
      </c>
      <c r="E108" s="171" t="n">
        <v>0.17</v>
      </c>
      <c r="I108" s="0" t="n">
        <f aca="false">+$I$103*C108+(1-$I$103)*B108</f>
        <v>0.2</v>
      </c>
    </row>
    <row r="109" customFormat="false" ht="15" hidden="false" customHeight="false" outlineLevel="0" collapsed="false">
      <c r="A109" s="170" t="n">
        <v>69</v>
      </c>
      <c r="B109" s="171" t="n">
        <v>0.2</v>
      </c>
      <c r="C109" s="171" t="n">
        <v>0.2</v>
      </c>
      <c r="D109" s="171" t="n">
        <v>0.15</v>
      </c>
      <c r="E109" s="171" t="n">
        <v>0.17</v>
      </c>
      <c r="I109" s="0" t="n">
        <f aca="false">+$I$103*C109+(1-$I$103)*B109</f>
        <v>0.2</v>
      </c>
    </row>
    <row r="110" customFormat="false" ht="15" hidden="false" customHeight="false" outlineLevel="0" collapsed="false">
      <c r="A110" s="170" t="n">
        <v>70</v>
      </c>
      <c r="B110" s="171" t="n">
        <v>0.2</v>
      </c>
      <c r="C110" s="171" t="n">
        <v>0.2</v>
      </c>
      <c r="D110" s="171" t="n">
        <v>0.15</v>
      </c>
      <c r="E110" s="171" t="n">
        <v>0.17</v>
      </c>
      <c r="I110" s="0" t="n">
        <f aca="false">+$I$103*C110+(1-$I$103)*B110</f>
        <v>0.2</v>
      </c>
    </row>
    <row r="111" customFormat="false" ht="15" hidden="false" customHeight="false" outlineLevel="0" collapsed="false">
      <c r="A111" s="170" t="n">
        <v>71</v>
      </c>
      <c r="B111" s="171" t="n">
        <v>0.2</v>
      </c>
      <c r="C111" s="171" t="n">
        <v>0.2</v>
      </c>
      <c r="D111" s="171" t="n">
        <v>0.15</v>
      </c>
      <c r="E111" s="171" t="n">
        <v>0.17</v>
      </c>
      <c r="I111" s="0" t="n">
        <f aca="false">+$I$103*C111+(1-$I$103)*B111</f>
        <v>0.2</v>
      </c>
    </row>
    <row r="112" customFormat="false" ht="15" hidden="false" customHeight="false" outlineLevel="0" collapsed="false">
      <c r="A112" s="170" t="n">
        <v>72</v>
      </c>
      <c r="B112" s="171" t="n">
        <v>0.15</v>
      </c>
      <c r="C112" s="171" t="n">
        <v>0.2</v>
      </c>
      <c r="D112" s="171" t="n">
        <v>0.15</v>
      </c>
      <c r="E112" s="171" t="n">
        <v>0.17</v>
      </c>
      <c r="I112" s="0" t="n">
        <f aca="false">+$I$103*C112+(1-$I$103)*B112</f>
        <v>0.1775</v>
      </c>
    </row>
    <row r="113" customFormat="false" ht="15" hidden="false" customHeight="false" outlineLevel="0" collapsed="false">
      <c r="A113" s="170" t="n">
        <v>73</v>
      </c>
      <c r="B113" s="171" t="n">
        <v>0.15</v>
      </c>
      <c r="C113" s="171" t="n">
        <v>0.2</v>
      </c>
      <c r="D113" s="171" t="n">
        <v>0.15</v>
      </c>
      <c r="E113" s="171" t="n">
        <v>0.17</v>
      </c>
      <c r="I113" s="0" t="n">
        <f aca="false">+$I$103*C113+(1-$I$103)*B113</f>
        <v>0.1775</v>
      </c>
    </row>
    <row r="114" customFormat="false" ht="15" hidden="false" customHeight="false" outlineLevel="0" collapsed="false">
      <c r="A114" s="170" t="n">
        <v>74</v>
      </c>
      <c r="B114" s="171" t="n">
        <v>0.15</v>
      </c>
      <c r="C114" s="171" t="n">
        <v>0.2</v>
      </c>
      <c r="D114" s="171" t="n">
        <v>0.15</v>
      </c>
      <c r="E114" s="171" t="n">
        <v>0.17</v>
      </c>
      <c r="I114" s="0" t="n">
        <f aca="false">+$I$103*C114+(1-$I$103)*B114</f>
        <v>0.1775</v>
      </c>
    </row>
    <row r="115" customFormat="false" ht="15" hidden="false" customHeight="false" outlineLevel="0" collapsed="false">
      <c r="A115" s="170" t="n">
        <v>75</v>
      </c>
      <c r="B115" s="171" t="n">
        <v>0.15</v>
      </c>
      <c r="C115" s="171" t="n">
        <v>0.2</v>
      </c>
      <c r="D115" s="171" t="n">
        <v>0.15</v>
      </c>
      <c r="E115" s="171" t="n">
        <v>0.17</v>
      </c>
      <c r="I115" s="0" t="n">
        <f aca="false">+$I$103*C115+(1-$I$103)*B115</f>
        <v>0.1775</v>
      </c>
    </row>
    <row r="116" customFormat="false" ht="15" hidden="false" customHeight="false" outlineLevel="0" collapsed="false">
      <c r="A116" s="170" t="n">
        <v>76</v>
      </c>
      <c r="B116" s="171" t="n">
        <v>0.15</v>
      </c>
      <c r="C116" s="171" t="n">
        <v>0.2</v>
      </c>
      <c r="D116" s="171" t="n">
        <v>0.15</v>
      </c>
      <c r="E116" s="171" t="n">
        <v>0.17</v>
      </c>
      <c r="I116" s="0" t="n">
        <f aca="false">+$I$103*C116+(1-$I$103)*B116</f>
        <v>0.1775</v>
      </c>
    </row>
    <row r="117" customFormat="false" ht="15" hidden="false" customHeight="false" outlineLevel="0" collapsed="false">
      <c r="A117" s="170" t="n">
        <v>77</v>
      </c>
      <c r="B117" s="171" t="n">
        <v>0.15</v>
      </c>
      <c r="C117" s="171" t="n">
        <v>0.25</v>
      </c>
      <c r="D117" s="171" t="n">
        <v>0.15</v>
      </c>
      <c r="E117" s="171" t="n">
        <v>0.17</v>
      </c>
      <c r="I117" s="0" t="n">
        <f aca="false">+$I$103*C117+(1-$I$103)*B117</f>
        <v>0.205</v>
      </c>
    </row>
    <row r="118" customFormat="false" ht="15" hidden="false" customHeight="false" outlineLevel="0" collapsed="false">
      <c r="A118" s="170" t="n">
        <v>78</v>
      </c>
      <c r="B118" s="171" t="n">
        <v>0.15</v>
      </c>
      <c r="C118" s="171" t="n">
        <v>0.25</v>
      </c>
      <c r="D118" s="171" t="n">
        <v>0.15</v>
      </c>
      <c r="E118" s="171" t="n">
        <v>0.17</v>
      </c>
      <c r="I118" s="0" t="n">
        <f aca="false">+$I$103*C118+(1-$I$103)*B118</f>
        <v>0.205</v>
      </c>
    </row>
    <row r="119" customFormat="false" ht="15" hidden="false" customHeight="false" outlineLevel="0" collapsed="false">
      <c r="A119" s="170" t="n">
        <v>79</v>
      </c>
      <c r="B119" s="171" t="n">
        <v>0.15</v>
      </c>
      <c r="C119" s="171" t="n">
        <v>0.25</v>
      </c>
      <c r="D119" s="171" t="n">
        <v>0.15</v>
      </c>
      <c r="E119" s="171" t="n">
        <v>0.22</v>
      </c>
      <c r="I119" s="0" t="n">
        <f aca="false">+$I$103*C119+(1-$I$103)*B119</f>
        <v>0.205</v>
      </c>
    </row>
    <row r="120" customFormat="false" ht="15" hidden="false" customHeight="false" outlineLevel="0" collapsed="false">
      <c r="A120" s="170" t="n">
        <v>80</v>
      </c>
      <c r="B120" s="171" t="n">
        <v>0.25</v>
      </c>
      <c r="C120" s="171" t="n">
        <v>0.25</v>
      </c>
      <c r="D120" s="171" t="n">
        <v>0.2</v>
      </c>
      <c r="E120" s="171" t="n">
        <v>0.22</v>
      </c>
      <c r="I120" s="0" t="n">
        <f aca="false">+$I$103*C120+(1-$I$103)*B120</f>
        <v>0.25</v>
      </c>
    </row>
    <row r="121" customFormat="false" ht="15" hidden="false" customHeight="false" outlineLevel="0" collapsed="false">
      <c r="A121" s="170" t="n">
        <v>81</v>
      </c>
      <c r="B121" s="171" t="n">
        <v>0.25</v>
      </c>
      <c r="C121" s="171" t="n">
        <v>0.25</v>
      </c>
      <c r="D121" s="171" t="n">
        <v>0.2</v>
      </c>
      <c r="E121" s="171" t="n">
        <v>0.22</v>
      </c>
      <c r="I121" s="0" t="n">
        <f aca="false">+$I$103*C121+(1-$I$103)*B121</f>
        <v>0.25</v>
      </c>
    </row>
    <row r="122" customFormat="false" ht="15" hidden="false" customHeight="false" outlineLevel="0" collapsed="false">
      <c r="A122" s="170" t="n">
        <v>82</v>
      </c>
      <c r="B122" s="171" t="n">
        <v>0.25</v>
      </c>
      <c r="C122" s="171" t="n">
        <v>0.25</v>
      </c>
      <c r="D122" s="171" t="n">
        <v>0.2</v>
      </c>
      <c r="E122" s="171" t="n">
        <v>0.22</v>
      </c>
      <c r="I122" s="0" t="n">
        <f aca="false">+$I$103*C122+(1-$I$103)*B122</f>
        <v>0.25</v>
      </c>
    </row>
    <row r="123" customFormat="false" ht="15" hidden="false" customHeight="false" outlineLevel="0" collapsed="false">
      <c r="A123" s="170" t="n">
        <v>83</v>
      </c>
      <c r="B123" s="171" t="n">
        <v>0.25</v>
      </c>
      <c r="C123" s="171" t="n">
        <v>0.25</v>
      </c>
      <c r="D123" s="171" t="n">
        <v>0.2</v>
      </c>
      <c r="E123" s="171" t="n">
        <v>0.22</v>
      </c>
      <c r="I123" s="0" t="n">
        <f aca="false">+$I$103*C123+(1-$I$103)*B123</f>
        <v>0.25</v>
      </c>
    </row>
    <row r="124" customFormat="false" ht="15" hidden="false" customHeight="false" outlineLevel="0" collapsed="false">
      <c r="A124" s="170" t="n">
        <v>84</v>
      </c>
      <c r="B124" s="171" t="n">
        <v>0.25</v>
      </c>
      <c r="C124" s="171" t="n">
        <v>0.25</v>
      </c>
      <c r="D124" s="171" t="n">
        <v>0.2</v>
      </c>
      <c r="E124" s="171" t="n">
        <v>0.22</v>
      </c>
      <c r="I124" s="0" t="n">
        <f aca="false">+$I$103*C124+(1-$I$103)*B124</f>
        <v>0.25</v>
      </c>
    </row>
    <row r="125" customFormat="false" ht="15" hidden="false" customHeight="false" outlineLevel="0" collapsed="false">
      <c r="A125" s="172" t="s">
        <v>464</v>
      </c>
      <c r="B125" s="173" t="n">
        <v>1</v>
      </c>
      <c r="C125" s="173" t="n">
        <v>1</v>
      </c>
      <c r="D125" s="173" t="n">
        <v>1</v>
      </c>
      <c r="E125" s="173" t="n">
        <v>1</v>
      </c>
      <c r="I125" s="0" t="n">
        <f aca="false">+$I$103*C125+(1-$I$103)*B125</f>
        <v>1</v>
      </c>
    </row>
    <row r="126" customFormat="false" ht="15" hidden="false" customHeight="false" outlineLevel="0" collapsed="false">
      <c r="A126" s="174" t="s">
        <v>465</v>
      </c>
      <c r="B126" s="175" t="n">
        <v>2094</v>
      </c>
      <c r="C126" s="175" t="n">
        <v>2095</v>
      </c>
      <c r="D126" s="175" t="n">
        <v>2096</v>
      </c>
      <c r="E126" s="175" t="n">
        <v>2097</v>
      </c>
    </row>
    <row r="128" customFormat="false" ht="15" hidden="false" customHeight="true" outlineLevel="0" collapsed="false">
      <c r="A128" s="165" t="s">
        <v>458</v>
      </c>
      <c r="B128" s="166" t="s">
        <v>459</v>
      </c>
      <c r="C128" s="166"/>
    </row>
    <row r="129" customFormat="false" ht="38.25" hidden="false" customHeight="false" outlineLevel="0" collapsed="false">
      <c r="A129" s="165"/>
      <c r="B129" s="176" t="s">
        <v>466</v>
      </c>
      <c r="C129" s="176" t="s">
        <v>467</v>
      </c>
    </row>
    <row r="130" customFormat="false" ht="15" hidden="false" customHeight="false" outlineLevel="0" collapsed="false">
      <c r="A130" s="168" t="n">
        <v>48</v>
      </c>
      <c r="B130" s="134"/>
      <c r="C130" s="169" t="n">
        <v>0.2</v>
      </c>
    </row>
    <row r="131" customFormat="false" ht="15" hidden="false" customHeight="false" outlineLevel="0" collapsed="false">
      <c r="A131" s="170" t="n">
        <v>49</v>
      </c>
      <c r="B131" s="137"/>
      <c r="C131" s="171" t="n">
        <v>0.2</v>
      </c>
    </row>
    <row r="132" customFormat="false" ht="15" hidden="false" customHeight="false" outlineLevel="0" collapsed="false">
      <c r="A132" s="170" t="n">
        <v>50</v>
      </c>
      <c r="B132" s="137"/>
      <c r="C132" s="171" t="n">
        <v>0.2</v>
      </c>
    </row>
    <row r="133" customFormat="false" ht="15" hidden="false" customHeight="false" outlineLevel="0" collapsed="false">
      <c r="A133" s="170" t="n">
        <v>51</v>
      </c>
      <c r="B133" s="137"/>
      <c r="C133" s="171" t="n">
        <v>0.2</v>
      </c>
    </row>
    <row r="134" customFormat="false" ht="15" hidden="false" customHeight="false" outlineLevel="0" collapsed="false">
      <c r="A134" s="170" t="n">
        <v>52</v>
      </c>
      <c r="B134" s="171" t="n">
        <v>0.3</v>
      </c>
      <c r="C134" s="171" t="n">
        <v>0.2</v>
      </c>
    </row>
    <row r="135" customFormat="false" ht="15" hidden="false" customHeight="false" outlineLevel="0" collapsed="false">
      <c r="A135" s="170" t="n">
        <v>53</v>
      </c>
      <c r="B135" s="171" t="n">
        <v>0.3</v>
      </c>
      <c r="C135" s="171" t="n">
        <v>0.2</v>
      </c>
    </row>
    <row r="136" customFormat="false" ht="15" hidden="false" customHeight="false" outlineLevel="0" collapsed="false">
      <c r="A136" s="170" t="n">
        <v>54</v>
      </c>
      <c r="B136" s="171" t="n">
        <v>0.25</v>
      </c>
      <c r="C136" s="171" t="n">
        <v>0.2</v>
      </c>
    </row>
    <row r="137" customFormat="false" ht="15" hidden="false" customHeight="false" outlineLevel="0" collapsed="false">
      <c r="A137" s="170" t="n">
        <v>55</v>
      </c>
      <c r="B137" s="171" t="n">
        <v>0.25</v>
      </c>
      <c r="C137" s="171" t="n">
        <v>0.2</v>
      </c>
    </row>
    <row r="138" customFormat="false" ht="15" hidden="false" customHeight="false" outlineLevel="0" collapsed="false">
      <c r="A138" s="170" t="n">
        <v>56</v>
      </c>
      <c r="B138" s="171" t="n">
        <v>0.25</v>
      </c>
      <c r="C138" s="171" t="n">
        <v>0.23</v>
      </c>
    </row>
    <row r="139" customFormat="false" ht="15" hidden="false" customHeight="false" outlineLevel="0" collapsed="false">
      <c r="A139" s="170" t="n">
        <v>57</v>
      </c>
      <c r="B139" s="171" t="n">
        <v>0.25</v>
      </c>
      <c r="C139" s="171" t="n">
        <v>0.23</v>
      </c>
    </row>
    <row r="140" customFormat="false" ht="15" hidden="false" customHeight="false" outlineLevel="0" collapsed="false">
      <c r="A140" s="170" t="n">
        <v>58</v>
      </c>
      <c r="B140" s="171" t="n">
        <v>0.2</v>
      </c>
      <c r="C140" s="171" t="n">
        <v>0.25</v>
      </c>
    </row>
    <row r="141" customFormat="false" ht="15" hidden="false" customHeight="false" outlineLevel="0" collapsed="false">
      <c r="A141" s="170" t="n">
        <v>59</v>
      </c>
      <c r="B141" s="171" t="n">
        <v>0.2</v>
      </c>
      <c r="C141" s="171" t="n">
        <v>0.25</v>
      </c>
    </row>
    <row r="142" customFormat="false" ht="15" hidden="false" customHeight="false" outlineLevel="0" collapsed="false">
      <c r="A142" s="170" t="n">
        <v>60</v>
      </c>
      <c r="B142" s="171" t="n">
        <v>0.35</v>
      </c>
      <c r="C142" s="171" t="n">
        <v>0.3</v>
      </c>
    </row>
    <row r="143" customFormat="false" ht="15" hidden="false" customHeight="false" outlineLevel="0" collapsed="false">
      <c r="A143" s="170" t="n">
        <v>61</v>
      </c>
      <c r="B143" s="171" t="n">
        <v>0.35</v>
      </c>
      <c r="C143" s="171" t="n">
        <v>0.25</v>
      </c>
    </row>
    <row r="144" customFormat="false" ht="15" hidden="false" customHeight="false" outlineLevel="0" collapsed="false">
      <c r="A144" s="170" t="n">
        <v>62</v>
      </c>
      <c r="B144" s="171" t="n">
        <v>0.35</v>
      </c>
      <c r="C144" s="171" t="n">
        <v>0.25</v>
      </c>
    </row>
    <row r="145" customFormat="false" ht="15" hidden="false" customHeight="false" outlineLevel="0" collapsed="false">
      <c r="A145" s="170" t="n">
        <v>63</v>
      </c>
      <c r="B145" s="171" t="n">
        <v>0.35</v>
      </c>
      <c r="C145" s="171" t="n">
        <v>0.25</v>
      </c>
    </row>
    <row r="146" customFormat="false" ht="15" hidden="false" customHeight="false" outlineLevel="0" collapsed="false">
      <c r="A146" s="170" t="n">
        <v>64</v>
      </c>
      <c r="B146" s="171" t="n">
        <v>0.35</v>
      </c>
      <c r="C146" s="171" t="n">
        <v>0.25</v>
      </c>
    </row>
    <row r="147" customFormat="false" ht="15" hidden="false" customHeight="false" outlineLevel="0" collapsed="false">
      <c r="A147" s="170" t="n">
        <v>65</v>
      </c>
      <c r="B147" s="171" t="n">
        <v>0.35</v>
      </c>
      <c r="C147" s="171" t="n">
        <v>0.25</v>
      </c>
    </row>
    <row r="148" customFormat="false" ht="15" hidden="false" customHeight="false" outlineLevel="0" collapsed="false">
      <c r="A148" s="170" t="n">
        <v>66</v>
      </c>
      <c r="B148" s="171" t="n">
        <v>0.35</v>
      </c>
      <c r="C148" s="171" t="n">
        <v>0.25</v>
      </c>
    </row>
    <row r="149" customFormat="false" ht="15" hidden="false" customHeight="false" outlineLevel="0" collapsed="false">
      <c r="A149" s="170" t="n">
        <v>67</v>
      </c>
      <c r="B149" s="171" t="n">
        <v>0.35</v>
      </c>
      <c r="C149" s="171" t="n">
        <v>0.25</v>
      </c>
    </row>
    <row r="150" customFormat="false" ht="15" hidden="false" customHeight="false" outlineLevel="0" collapsed="false">
      <c r="A150" s="170" t="n">
        <v>68</v>
      </c>
      <c r="B150" s="171" t="n">
        <v>0.35</v>
      </c>
      <c r="C150" s="171" t="n">
        <v>0.25</v>
      </c>
    </row>
    <row r="151" customFormat="false" ht="15" hidden="false" customHeight="false" outlineLevel="0" collapsed="false">
      <c r="A151" s="170" t="n">
        <v>69</v>
      </c>
      <c r="B151" s="171" t="n">
        <v>0.35</v>
      </c>
      <c r="C151" s="171" t="n">
        <v>0.25</v>
      </c>
    </row>
    <row r="152" customFormat="false" ht="15" hidden="false" customHeight="false" outlineLevel="0" collapsed="false">
      <c r="A152" s="172" t="s">
        <v>326</v>
      </c>
      <c r="B152" s="173" t="n">
        <v>1</v>
      </c>
      <c r="C152" s="173" t="n">
        <v>1</v>
      </c>
    </row>
    <row r="153" customFormat="false" ht="15" hidden="false" customHeight="false" outlineLevel="0" collapsed="false">
      <c r="A153" s="174" t="s">
        <v>465</v>
      </c>
      <c r="B153" s="177" t="n">
        <v>1334</v>
      </c>
      <c r="C153" s="177" t="n">
        <v>2084</v>
      </c>
    </row>
    <row r="157" customFormat="false" ht="15" hidden="false" customHeight="true" outlineLevel="0" collapsed="false">
      <c r="B157" s="165" t="s">
        <v>468</v>
      </c>
      <c r="C157" s="166" t="s">
        <v>459</v>
      </c>
      <c r="D157" s="166"/>
      <c r="E157" s="166"/>
      <c r="F157" s="166"/>
    </row>
    <row r="158" customFormat="false" ht="15" hidden="false" customHeight="true" outlineLevel="0" collapsed="false">
      <c r="B158" s="165"/>
      <c r="C158" s="166" t="s">
        <v>461</v>
      </c>
      <c r="D158" s="166"/>
      <c r="E158" s="166" t="s">
        <v>462</v>
      </c>
      <c r="F158" s="166"/>
      <c r="H158" s="0" t="s">
        <v>469</v>
      </c>
    </row>
    <row r="159" customFormat="false" ht="15" hidden="false" customHeight="false" outlineLevel="0" collapsed="false">
      <c r="B159" s="165"/>
      <c r="C159" s="166" t="s">
        <v>195</v>
      </c>
      <c r="D159" s="166" t="s">
        <v>196</v>
      </c>
      <c r="E159" s="166" t="s">
        <v>195</v>
      </c>
      <c r="F159" s="166" t="s">
        <v>196</v>
      </c>
    </row>
    <row r="160" customFormat="false" ht="15" hidden="false" customHeight="false" outlineLevel="0" collapsed="false">
      <c r="B160" s="178" t="n">
        <v>30</v>
      </c>
      <c r="C160" s="169" t="n">
        <v>0.37</v>
      </c>
      <c r="D160" s="169" t="n">
        <v>0.4</v>
      </c>
      <c r="E160" s="169" t="n">
        <v>0.35</v>
      </c>
      <c r="F160" s="169" t="n">
        <v>0.35</v>
      </c>
      <c r="H160" s="11" t="n">
        <f aca="false">+$I$103*D160+(1-$I$103)*C160</f>
        <v>0.3865</v>
      </c>
    </row>
    <row r="161" customFormat="false" ht="15" hidden="false" customHeight="false" outlineLevel="0" collapsed="false">
      <c r="B161" s="179" t="n">
        <v>31</v>
      </c>
      <c r="C161" s="171" t="n">
        <v>0.28</v>
      </c>
      <c r="D161" s="171" t="n">
        <v>0.33</v>
      </c>
      <c r="E161" s="171" t="n">
        <v>0.26</v>
      </c>
      <c r="F161" s="171" t="n">
        <v>0.3</v>
      </c>
      <c r="H161" s="11" t="n">
        <f aca="false">+$I$103*D161+(1-$I$103)*C161</f>
        <v>0.3075</v>
      </c>
    </row>
    <row r="162" customFormat="false" ht="15" hidden="false" customHeight="false" outlineLevel="0" collapsed="false">
      <c r="B162" s="180" t="s">
        <v>470</v>
      </c>
      <c r="C162" s="171" t="n">
        <v>0.24</v>
      </c>
      <c r="D162" s="171" t="n">
        <v>0.26</v>
      </c>
      <c r="E162" s="171" t="n">
        <v>0.23</v>
      </c>
      <c r="F162" s="171" t="n">
        <v>0.24</v>
      </c>
      <c r="H162" s="11" t="n">
        <f aca="false">+$I$103*D162+(1-$I$103)*C162</f>
        <v>0.251</v>
      </c>
    </row>
    <row r="163" customFormat="false" ht="15" hidden="false" customHeight="false" outlineLevel="0" collapsed="false">
      <c r="B163" s="179" t="n">
        <v>40</v>
      </c>
      <c r="C163" s="171" t="n">
        <v>0.35</v>
      </c>
      <c r="D163" s="171" t="n">
        <v>0.33</v>
      </c>
      <c r="E163" s="171" t="n">
        <v>0.32</v>
      </c>
      <c r="F163" s="171" t="n">
        <v>0.24</v>
      </c>
      <c r="H163" s="11" t="n">
        <f aca="false">+$I$103*D163+(1-$I$103)*C163</f>
        <v>0.339</v>
      </c>
    </row>
    <row r="164" customFormat="false" ht="15" hidden="false" customHeight="false" outlineLevel="0" collapsed="false">
      <c r="B164" s="179" t="n">
        <v>41</v>
      </c>
      <c r="C164" s="171" t="n">
        <v>0.35</v>
      </c>
      <c r="D164" s="171" t="n">
        <v>0.33</v>
      </c>
      <c r="E164" s="171" t="n">
        <v>0.32</v>
      </c>
      <c r="F164" s="171" t="n">
        <v>0.24</v>
      </c>
      <c r="H164" s="11" t="n">
        <f aca="false">+$I$103*D164+(1-$I$103)*C164</f>
        <v>0.339</v>
      </c>
    </row>
    <row r="165" customFormat="false" ht="15" hidden="false" customHeight="false" outlineLevel="0" collapsed="false">
      <c r="B165" s="179" t="n">
        <v>42</v>
      </c>
      <c r="C165" s="171" t="n">
        <v>0.35</v>
      </c>
      <c r="D165" s="171" t="n">
        <v>0.33</v>
      </c>
      <c r="E165" s="171" t="n">
        <v>0.32</v>
      </c>
      <c r="F165" s="171" t="n">
        <v>0.24</v>
      </c>
      <c r="H165" s="11" t="n">
        <f aca="false">+$I$103*D165+(1-$I$103)*C165</f>
        <v>0.339</v>
      </c>
    </row>
    <row r="166" customFormat="false" ht="15" hidden="false" customHeight="false" outlineLevel="0" collapsed="false">
      <c r="B166" s="179" t="n">
        <v>43</v>
      </c>
      <c r="C166" s="171" t="n">
        <v>0.35</v>
      </c>
      <c r="D166" s="171" t="n">
        <v>0.33</v>
      </c>
      <c r="E166" s="171" t="n">
        <v>0.32</v>
      </c>
      <c r="F166" s="171" t="n">
        <v>0.2</v>
      </c>
      <c r="H166" s="11" t="n">
        <f aca="false">+$I$103*D166+(1-$I$103)*C166</f>
        <v>0.339</v>
      </c>
    </row>
    <row r="167" customFormat="false" ht="15" hidden="false" customHeight="false" outlineLevel="0" collapsed="false">
      <c r="B167" s="179" t="n">
        <v>44</v>
      </c>
      <c r="C167" s="171" t="n">
        <v>0.35</v>
      </c>
      <c r="D167" s="171" t="n">
        <v>0.33</v>
      </c>
      <c r="E167" s="171" t="n">
        <v>0.32</v>
      </c>
      <c r="F167" s="171" t="n">
        <v>0.2</v>
      </c>
      <c r="H167" s="11" t="n">
        <f aca="false">+$I$103*D167+(1-$I$103)*C167</f>
        <v>0.339</v>
      </c>
    </row>
    <row r="168" customFormat="false" ht="15" hidden="false" customHeight="false" outlineLevel="0" collapsed="false">
      <c r="B168" s="179" t="n">
        <v>45</v>
      </c>
      <c r="C168" s="171" t="n">
        <v>0.25</v>
      </c>
      <c r="D168" s="171" t="n">
        <v>0.25</v>
      </c>
      <c r="E168" s="171" t="n">
        <v>0.32</v>
      </c>
      <c r="F168" s="171" t="n">
        <v>0.2</v>
      </c>
      <c r="H168" s="11" t="n">
        <f aca="false">+$I$103*D168+(1-$I$103)*C168</f>
        <v>0.25</v>
      </c>
    </row>
    <row r="169" customFormat="false" ht="15" hidden="false" customHeight="false" outlineLevel="0" collapsed="false">
      <c r="B169" s="179" t="n">
        <v>46</v>
      </c>
      <c r="C169" s="171" t="n">
        <v>0.25</v>
      </c>
      <c r="D169" s="171" t="n">
        <v>0.25</v>
      </c>
      <c r="E169" s="171" t="n">
        <v>0.25</v>
      </c>
      <c r="F169" s="171" t="n">
        <v>0.2</v>
      </c>
      <c r="H169" s="11" t="n">
        <f aca="false">+$I$103*D169+(1-$I$103)*C169</f>
        <v>0.25</v>
      </c>
    </row>
    <row r="170" customFormat="false" ht="15" hidden="false" customHeight="false" outlineLevel="0" collapsed="false">
      <c r="B170" s="179" t="n">
        <v>47</v>
      </c>
      <c r="C170" s="171" t="n">
        <v>0.25</v>
      </c>
      <c r="D170" s="171" t="n">
        <v>0.25</v>
      </c>
      <c r="E170" s="171" t="n">
        <v>0.25</v>
      </c>
      <c r="F170" s="171" t="n">
        <v>0.2</v>
      </c>
      <c r="H170" s="11" t="n">
        <f aca="false">+$I$103*D170+(1-$I$103)*C170</f>
        <v>0.25</v>
      </c>
    </row>
    <row r="171" customFormat="false" ht="15" hidden="false" customHeight="false" outlineLevel="0" collapsed="false">
      <c r="B171" s="179" t="n">
        <v>48</v>
      </c>
      <c r="C171" s="171" t="n">
        <v>0.25</v>
      </c>
      <c r="D171" s="171" t="n">
        <v>0.25</v>
      </c>
      <c r="E171" s="171" t="n">
        <v>0.25</v>
      </c>
      <c r="F171" s="171" t="n">
        <v>0.2</v>
      </c>
      <c r="H171" s="11" t="n">
        <f aca="false">+$I$103*D171+(1-$I$103)*C171</f>
        <v>0.25</v>
      </c>
    </row>
    <row r="172" customFormat="false" ht="15" hidden="false" customHeight="false" outlineLevel="0" collapsed="false">
      <c r="B172" s="179" t="n">
        <v>49</v>
      </c>
      <c r="C172" s="171" t="n">
        <v>0.25</v>
      </c>
      <c r="D172" s="171" t="n">
        <v>0.25</v>
      </c>
      <c r="E172" s="171" t="n">
        <v>0.25</v>
      </c>
      <c r="F172" s="171" t="n">
        <v>0.2</v>
      </c>
      <c r="H172" s="11" t="n">
        <f aca="false">+$I$103*D172+(1-$I$103)*C172</f>
        <v>0.25</v>
      </c>
    </row>
    <row r="173" customFormat="false" ht="15" hidden="false" customHeight="false" outlineLevel="0" collapsed="false">
      <c r="B173" s="172" t="s">
        <v>471</v>
      </c>
      <c r="C173" s="173" t="n">
        <v>1</v>
      </c>
      <c r="D173" s="173" t="n">
        <v>1</v>
      </c>
      <c r="E173" s="173" t="n">
        <v>1</v>
      </c>
      <c r="F173" s="173" t="n">
        <v>1</v>
      </c>
      <c r="H173" s="11" t="n">
        <f aca="false">+$I$103*D173+(1-$I$103)*C173</f>
        <v>1</v>
      </c>
    </row>
    <row r="174" customFormat="false" ht="15" hidden="false" customHeight="false" outlineLevel="0" collapsed="false">
      <c r="B174" s="181" t="s">
        <v>465</v>
      </c>
      <c r="C174" s="175" t="n">
        <v>2091</v>
      </c>
      <c r="D174" s="175" t="n">
        <v>2093</v>
      </c>
      <c r="E174" s="175" t="n">
        <v>2098</v>
      </c>
      <c r="F174" s="175" t="n">
        <v>2099</v>
      </c>
    </row>
    <row r="178" customFormat="false" ht="15" hidden="false" customHeight="false" outlineLevel="0" collapsed="false">
      <c r="B178" s="182" t="s">
        <v>472</v>
      </c>
    </row>
    <row r="182" customFormat="false" ht="20.25" hidden="false" customHeight="false" outlineLevel="0" collapsed="false">
      <c r="A182" s="127" t="s">
        <v>473</v>
      </c>
    </row>
    <row r="185" customFormat="false" ht="15" hidden="false" customHeight="true" outlineLevel="0" collapsed="false">
      <c r="B185" s="134"/>
      <c r="C185" s="183" t="s">
        <v>459</v>
      </c>
      <c r="D185" s="183"/>
      <c r="E185" s="183"/>
      <c r="F185" s="183"/>
      <c r="G185" s="183"/>
    </row>
    <row r="186" customFormat="false" ht="27" hidden="false" customHeight="true" outlineLevel="0" collapsed="false">
      <c r="B186" s="137"/>
      <c r="C186" s="183" t="s">
        <v>461</v>
      </c>
      <c r="D186" s="183"/>
      <c r="E186" s="184" t="s">
        <v>462</v>
      </c>
      <c r="F186" s="184"/>
      <c r="G186" s="185" t="s">
        <v>474</v>
      </c>
    </row>
    <row r="187" customFormat="false" ht="27" hidden="false" customHeight="false" outlineLevel="0" collapsed="false">
      <c r="B187" s="186" t="s">
        <v>458</v>
      </c>
      <c r="C187" s="184" t="s">
        <v>195</v>
      </c>
      <c r="D187" s="183" t="s">
        <v>196</v>
      </c>
      <c r="E187" s="184" t="s">
        <v>195</v>
      </c>
      <c r="F187" s="183" t="s">
        <v>196</v>
      </c>
      <c r="G187" s="187" t="s">
        <v>475</v>
      </c>
    </row>
    <row r="188" customFormat="false" ht="15" hidden="false" customHeight="false" outlineLevel="0" collapsed="false">
      <c r="B188" s="188" t="n">
        <v>48</v>
      </c>
      <c r="C188" s="134"/>
      <c r="D188" s="134"/>
      <c r="E188" s="134"/>
      <c r="F188" s="134"/>
      <c r="G188" s="189" t="n">
        <v>0.08</v>
      </c>
    </row>
    <row r="189" customFormat="false" ht="15" hidden="false" customHeight="false" outlineLevel="0" collapsed="false">
      <c r="B189" s="190" t="n">
        <v>49</v>
      </c>
      <c r="C189" s="137"/>
      <c r="D189" s="137"/>
      <c r="E189" s="137"/>
      <c r="F189" s="137"/>
      <c r="G189" s="191" t="n">
        <v>0.08</v>
      </c>
    </row>
    <row r="190" customFormat="false" ht="15" hidden="false" customHeight="false" outlineLevel="0" collapsed="false">
      <c r="B190" s="190" t="n">
        <v>50</v>
      </c>
      <c r="C190" s="137"/>
      <c r="D190" s="137"/>
      <c r="E190" s="137"/>
      <c r="F190" s="137"/>
      <c r="G190" s="191" t="n">
        <v>0.08</v>
      </c>
    </row>
    <row r="191" customFormat="false" ht="15" hidden="false" customHeight="false" outlineLevel="0" collapsed="false">
      <c r="B191" s="190" t="n">
        <v>51</v>
      </c>
      <c r="C191" s="137"/>
      <c r="D191" s="137"/>
      <c r="E191" s="137"/>
      <c r="F191" s="137"/>
      <c r="G191" s="191" t="n">
        <v>0.08</v>
      </c>
    </row>
    <row r="192" customFormat="false" ht="15" hidden="false" customHeight="false" outlineLevel="0" collapsed="false">
      <c r="B192" s="190" t="n">
        <v>52</v>
      </c>
      <c r="C192" s="137"/>
      <c r="D192" s="137"/>
      <c r="E192" s="137"/>
      <c r="F192" s="137"/>
      <c r="G192" s="137"/>
    </row>
    <row r="193" customFormat="false" ht="15" hidden="false" customHeight="false" outlineLevel="0" collapsed="false">
      <c r="B193" s="190" t="n">
        <v>53</v>
      </c>
      <c r="C193" s="137"/>
      <c r="D193" s="137"/>
      <c r="E193" s="137"/>
      <c r="F193" s="137"/>
      <c r="G193" s="137"/>
      <c r="H193" s="0" t="s">
        <v>469</v>
      </c>
    </row>
    <row r="194" customFormat="false" ht="15" hidden="false" customHeight="false" outlineLevel="0" collapsed="false">
      <c r="B194" s="190" t="n">
        <v>54</v>
      </c>
      <c r="C194" s="137"/>
      <c r="D194" s="137"/>
      <c r="E194" s="137"/>
      <c r="F194" s="137"/>
      <c r="G194" s="137"/>
    </row>
    <row r="195" customFormat="false" ht="15" hidden="false" customHeight="false" outlineLevel="0" collapsed="false">
      <c r="B195" s="190" t="n">
        <v>55</v>
      </c>
      <c r="C195" s="192" t="n">
        <v>0.1</v>
      </c>
      <c r="D195" s="193" t="n">
        <v>0.1</v>
      </c>
      <c r="E195" s="192" t="n">
        <v>0.09</v>
      </c>
      <c r="F195" s="193" t="n">
        <v>0.11</v>
      </c>
      <c r="G195" s="137"/>
      <c r="H195" s="11" t="n">
        <f aca="false">+$I$103*D195+(1-$I$103)*C195</f>
        <v>0.1</v>
      </c>
    </row>
    <row r="196" customFormat="false" ht="15" hidden="false" customHeight="false" outlineLevel="0" collapsed="false">
      <c r="B196" s="190" t="n">
        <v>56</v>
      </c>
      <c r="C196" s="192" t="n">
        <v>0.1</v>
      </c>
      <c r="D196" s="193" t="n">
        <v>0.1</v>
      </c>
      <c r="E196" s="192" t="n">
        <v>0.09</v>
      </c>
      <c r="F196" s="193" t="n">
        <v>0.11</v>
      </c>
      <c r="G196" s="137"/>
      <c r="H196" s="11" t="n">
        <f aca="false">+$I$103*D196+(1-$I$103)*C196</f>
        <v>0.1</v>
      </c>
    </row>
    <row r="197" customFormat="false" ht="15" hidden="false" customHeight="false" outlineLevel="0" collapsed="false">
      <c r="B197" s="190" t="n">
        <v>57</v>
      </c>
      <c r="C197" s="192" t="n">
        <v>0.1</v>
      </c>
      <c r="D197" s="193" t="n">
        <v>0.1</v>
      </c>
      <c r="E197" s="192" t="n">
        <v>0.09</v>
      </c>
      <c r="F197" s="193" t="n">
        <v>0.11</v>
      </c>
      <c r="G197" s="137"/>
      <c r="H197" s="11" t="n">
        <f aca="false">+$I$103*D197+(1-$I$103)*C197</f>
        <v>0.1</v>
      </c>
    </row>
    <row r="198" customFormat="false" ht="15" hidden="false" customHeight="false" outlineLevel="0" collapsed="false">
      <c r="B198" s="190" t="n">
        <v>58</v>
      </c>
      <c r="C198" s="192" t="n">
        <v>0.1</v>
      </c>
      <c r="D198" s="193" t="n">
        <v>0.1</v>
      </c>
      <c r="E198" s="192" t="n">
        <v>0.09</v>
      </c>
      <c r="F198" s="193" t="n">
        <v>0.11</v>
      </c>
      <c r="G198" s="137"/>
      <c r="H198" s="11" t="n">
        <f aca="false">+$I$103*D198+(1-$I$103)*C198</f>
        <v>0.1</v>
      </c>
    </row>
    <row r="199" customFormat="false" ht="15" hidden="false" customHeight="false" outlineLevel="0" collapsed="false">
      <c r="B199" s="190" t="n">
        <v>59</v>
      </c>
      <c r="C199" s="192" t="n">
        <v>0.1</v>
      </c>
      <c r="D199" s="193" t="n">
        <v>0.11</v>
      </c>
      <c r="E199" s="192" t="n">
        <v>0.09</v>
      </c>
      <c r="F199" s="193" t="n">
        <v>0.11</v>
      </c>
      <c r="G199" s="137"/>
      <c r="H199" s="11" t="n">
        <f aca="false">+$I$103*D199+(1-$I$103)*C199</f>
        <v>0.1055</v>
      </c>
    </row>
    <row r="200" customFormat="false" ht="15" hidden="false" customHeight="false" outlineLevel="0" collapsed="false">
      <c r="B200" s="190" t="n">
        <v>60</v>
      </c>
      <c r="C200" s="192" t="n">
        <v>0.1</v>
      </c>
      <c r="D200" s="193" t="n">
        <v>0.12</v>
      </c>
      <c r="E200" s="192" t="n">
        <v>0.09</v>
      </c>
      <c r="F200" s="193" t="n">
        <v>0.11</v>
      </c>
      <c r="G200" s="137"/>
      <c r="H200" s="11" t="n">
        <f aca="false">+$I$103*D200+(1-$I$103)*C200</f>
        <v>0.111</v>
      </c>
    </row>
    <row r="201" customFormat="false" ht="15" hidden="false" customHeight="false" outlineLevel="0" collapsed="false">
      <c r="B201" s="190" t="n">
        <v>61</v>
      </c>
      <c r="C201" s="192" t="n">
        <v>0.1</v>
      </c>
      <c r="D201" s="193" t="n">
        <v>0.13</v>
      </c>
      <c r="E201" s="192" t="n">
        <v>0.09</v>
      </c>
      <c r="F201" s="193" t="n">
        <v>0.12</v>
      </c>
      <c r="G201" s="137"/>
      <c r="H201" s="11" t="n">
        <f aca="false">+$I$103*D201+(1-$I$103)*C201</f>
        <v>0.1165</v>
      </c>
    </row>
    <row r="202" customFormat="false" ht="15" hidden="false" customHeight="false" outlineLevel="0" collapsed="false">
      <c r="B202" s="190" t="n">
        <v>62</v>
      </c>
      <c r="C202" s="192" t="n">
        <v>0.15</v>
      </c>
      <c r="D202" s="193" t="n">
        <v>0.15</v>
      </c>
      <c r="E202" s="192" t="n">
        <v>0.13</v>
      </c>
      <c r="F202" s="193" t="n">
        <v>0.13</v>
      </c>
      <c r="G202" s="137"/>
      <c r="H202" s="11" t="n">
        <f aca="false">+$I$103*D202+(1-$I$103)*C202</f>
        <v>0.15</v>
      </c>
    </row>
    <row r="203" customFormat="false" ht="15" hidden="false" customHeight="false" outlineLevel="0" collapsed="false">
      <c r="B203" s="190" t="n">
        <v>63</v>
      </c>
      <c r="C203" s="192" t="n">
        <v>0.15</v>
      </c>
      <c r="D203" s="193" t="n">
        <v>0.15</v>
      </c>
      <c r="E203" s="192" t="n">
        <v>0.14</v>
      </c>
      <c r="F203" s="193" t="n">
        <v>0.14</v>
      </c>
      <c r="G203" s="137"/>
      <c r="H203" s="11" t="n">
        <f aca="false">+$I$103*D203+(1-$I$103)*C203</f>
        <v>0.15</v>
      </c>
    </row>
    <row r="204" customFormat="false" ht="15" hidden="false" customHeight="false" outlineLevel="0" collapsed="false">
      <c r="B204" s="194" t="n">
        <v>64</v>
      </c>
      <c r="C204" s="195" t="n">
        <v>0.15</v>
      </c>
      <c r="D204" s="196" t="n">
        <v>0.15</v>
      </c>
      <c r="E204" s="195" t="n">
        <v>0.12</v>
      </c>
      <c r="F204" s="196" t="n">
        <v>0.15</v>
      </c>
      <c r="G204" s="162"/>
      <c r="H204" s="11" t="n">
        <f aca="false">+$I$103*D204+(1-$I$103)*C204</f>
        <v>0.15</v>
      </c>
    </row>
    <row r="205" customFormat="false" ht="15" hidden="false" customHeight="false" outlineLevel="0" collapsed="false">
      <c r="B205" s="197" t="s">
        <v>465</v>
      </c>
      <c r="C205" s="198" t="n">
        <v>2085</v>
      </c>
      <c r="D205" s="199" t="n">
        <v>2086</v>
      </c>
      <c r="E205" s="198" t="n">
        <v>2087</v>
      </c>
      <c r="F205" s="199" t="n">
        <v>2088</v>
      </c>
      <c r="G205" s="199" t="n">
        <v>1496</v>
      </c>
    </row>
  </sheetData>
  <mergeCells count="13">
    <mergeCell ref="A102:A104"/>
    <mergeCell ref="B102:E102"/>
    <mergeCell ref="B103:C103"/>
    <mergeCell ref="D103:E103"/>
    <mergeCell ref="A128:A129"/>
    <mergeCell ref="B128:C128"/>
    <mergeCell ref="B157:B159"/>
    <mergeCell ref="C157:F157"/>
    <mergeCell ref="C158:D158"/>
    <mergeCell ref="E158:F158"/>
    <mergeCell ref="C185:G185"/>
    <mergeCell ref="C186:D186"/>
    <mergeCell ref="E186:F186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36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H19" activeCellId="0" sqref="H19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310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337</v>
      </c>
      <c r="C3" s="0" t="s">
        <v>228</v>
      </c>
    </row>
    <row r="5" customFormat="false" ht="15" hidden="false" customHeight="false" outlineLevel="0" collapsed="false">
      <c r="B5" s="1" t="s">
        <v>313</v>
      </c>
    </row>
    <row r="6" customFormat="false" ht="15" hidden="false" customHeight="false" outlineLevel="0" collapsed="false">
      <c r="B6" s="33" t="s">
        <v>154</v>
      </c>
      <c r="C6" s="0" t="s">
        <v>316</v>
      </c>
    </row>
    <row r="7" customFormat="false" ht="15" hidden="false" customHeight="false" outlineLevel="0" collapsed="false">
      <c r="B7" s="33" t="n">
        <v>0</v>
      </c>
      <c r="C7" s="11" t="n">
        <v>0.0805</v>
      </c>
      <c r="F7" s="0" t="s">
        <v>476</v>
      </c>
    </row>
    <row r="8" customFormat="false" ht="15" hidden="false" customHeight="false" outlineLevel="0" collapsed="false">
      <c r="B8" s="33" t="n">
        <v>1</v>
      </c>
      <c r="C8" s="11" t="n">
        <v>0.0805</v>
      </c>
    </row>
    <row r="9" customFormat="false" ht="15" hidden="false" customHeight="false" outlineLevel="0" collapsed="false">
      <c r="B9" s="33" t="n">
        <v>2</v>
      </c>
      <c r="C9" s="11" t="n">
        <v>0.0805</v>
      </c>
    </row>
    <row r="10" customFormat="false" ht="15" hidden="false" customHeight="false" outlineLevel="0" collapsed="false">
      <c r="B10" s="33" t="n">
        <v>3</v>
      </c>
      <c r="C10" s="11" t="n">
        <v>0.0805</v>
      </c>
    </row>
    <row r="11" customFormat="false" ht="15" hidden="false" customHeight="false" outlineLevel="0" collapsed="false">
      <c r="B11" s="33" t="n">
        <v>4</v>
      </c>
      <c r="C11" s="11" t="n">
        <v>0.0805</v>
      </c>
    </row>
    <row r="12" customFormat="false" ht="15" hidden="false" customHeight="false" outlineLevel="0" collapsed="false">
      <c r="B12" s="33" t="n">
        <v>5</v>
      </c>
      <c r="C12" s="11" t="n">
        <v>0.0805</v>
      </c>
    </row>
    <row r="13" customFormat="false" ht="15" hidden="false" customHeight="false" outlineLevel="0" collapsed="false">
      <c r="B13" s="33" t="n">
        <v>10</v>
      </c>
      <c r="C13" s="11" t="n">
        <v>0.0675</v>
      </c>
    </row>
    <row r="14" customFormat="false" ht="15" hidden="false" customHeight="false" outlineLevel="0" collapsed="false">
      <c r="B14" s="33" t="n">
        <v>15</v>
      </c>
      <c r="C14" s="11" t="n">
        <v>0.0595</v>
      </c>
    </row>
    <row r="15" customFormat="false" ht="15" hidden="false" customHeight="false" outlineLevel="0" collapsed="false">
      <c r="B15" s="33" t="n">
        <v>20</v>
      </c>
      <c r="C15" s="11" t="n">
        <v>0.0555</v>
      </c>
    </row>
    <row r="16" customFormat="false" ht="15" hidden="false" customHeight="false" outlineLevel="0" collapsed="false">
      <c r="B16" s="33" t="n">
        <v>25</v>
      </c>
      <c r="C16" s="11" t="n">
        <v>0.0515</v>
      </c>
    </row>
    <row r="17" customFormat="false" ht="15" hidden="false" customHeight="false" outlineLevel="0" collapsed="false">
      <c r="B17" s="33" t="n">
        <v>30</v>
      </c>
      <c r="C17" s="11" t="n">
        <v>0.0495</v>
      </c>
    </row>
    <row r="18" customFormat="false" ht="15" hidden="false" customHeight="false" outlineLevel="0" collapsed="false">
      <c r="B18" s="33" t="n">
        <v>35</v>
      </c>
      <c r="C18" s="11" t="n">
        <v>0.0465</v>
      </c>
    </row>
    <row r="19" customFormat="false" ht="15" hidden="false" customHeight="false" outlineLevel="0" collapsed="false">
      <c r="B19" s="33" t="n">
        <v>40</v>
      </c>
      <c r="C19" s="11" t="n">
        <v>0.0445</v>
      </c>
    </row>
    <row r="20" customFormat="false" ht="15" hidden="false" customHeight="false" outlineLevel="0" collapsed="false">
      <c r="B20" s="34"/>
    </row>
    <row r="21" customFormat="false" ht="15" hidden="false" customHeight="false" outlineLevel="0" collapsed="false">
      <c r="B21" s="34"/>
    </row>
    <row r="22" customFormat="false" ht="15" hidden="false" customHeight="false" outlineLevel="0" collapsed="false">
      <c r="B22" s="34"/>
    </row>
    <row r="23" customFormat="false" ht="15" hidden="false" customHeight="false" outlineLevel="0" collapsed="false">
      <c r="B23" s="34"/>
    </row>
    <row r="28" customFormat="false" ht="15" hidden="false" customHeight="false" outlineLevel="0" collapsed="false">
      <c r="C28" s="0" t="s">
        <v>173</v>
      </c>
      <c r="D28" s="0" t="s">
        <v>477</v>
      </c>
      <c r="E28" s="0" t="s">
        <v>478</v>
      </c>
      <c r="F28" s="0" t="s">
        <v>251</v>
      </c>
      <c r="G28" s="0" t="s">
        <v>154</v>
      </c>
    </row>
    <row r="29" customFormat="false" ht="15" hidden="false" customHeight="false" outlineLevel="0" collapsed="false">
      <c r="C29" s="0" t="n">
        <v>25</v>
      </c>
      <c r="D29" s="11" t="n">
        <v>0.043</v>
      </c>
      <c r="E29" s="11" t="n">
        <v>0.0375</v>
      </c>
      <c r="F29" s="11" t="n">
        <v>0.0805</v>
      </c>
      <c r="G29" s="25" t="n">
        <v>5</v>
      </c>
    </row>
    <row r="30" customFormat="false" ht="15" hidden="false" customHeight="false" outlineLevel="0" collapsed="false">
      <c r="C30" s="0" t="n">
        <v>30</v>
      </c>
      <c r="D30" s="11" t="n">
        <v>0.03</v>
      </c>
      <c r="E30" s="11" t="n">
        <v>0.0375</v>
      </c>
      <c r="F30" s="11" t="n">
        <v>0.0675</v>
      </c>
      <c r="G30" s="25" t="n">
        <v>10</v>
      </c>
    </row>
    <row r="31" customFormat="false" ht="15" hidden="false" customHeight="false" outlineLevel="0" collapsed="false">
      <c r="C31" s="0" t="n">
        <v>35</v>
      </c>
      <c r="D31" s="11" t="n">
        <v>0.022</v>
      </c>
      <c r="E31" s="11" t="n">
        <v>0.0375</v>
      </c>
      <c r="F31" s="11" t="n">
        <v>0.0595</v>
      </c>
      <c r="G31" s="25" t="n">
        <v>15</v>
      </c>
    </row>
    <row r="32" customFormat="false" ht="15" hidden="false" customHeight="false" outlineLevel="0" collapsed="false">
      <c r="C32" s="0" t="n">
        <v>40</v>
      </c>
      <c r="D32" s="11" t="n">
        <v>0.018</v>
      </c>
      <c r="E32" s="11" t="n">
        <v>0.0375</v>
      </c>
      <c r="F32" s="11" t="n">
        <v>0.0555</v>
      </c>
      <c r="G32" s="25" t="n">
        <v>20</v>
      </c>
    </row>
    <row r="33" customFormat="false" ht="15" hidden="false" customHeight="false" outlineLevel="0" collapsed="false">
      <c r="C33" s="0" t="n">
        <v>45</v>
      </c>
      <c r="D33" s="11" t="n">
        <v>0.014</v>
      </c>
      <c r="E33" s="11" t="n">
        <v>0.0375</v>
      </c>
      <c r="F33" s="11" t="n">
        <v>0.0515</v>
      </c>
      <c r="G33" s="25" t="n">
        <v>25</v>
      </c>
    </row>
    <row r="34" customFormat="false" ht="15" hidden="false" customHeight="false" outlineLevel="0" collapsed="false">
      <c r="C34" s="0" t="n">
        <v>50</v>
      </c>
      <c r="D34" s="11" t="n">
        <v>0.012</v>
      </c>
      <c r="E34" s="11" t="n">
        <v>0.0375</v>
      </c>
      <c r="F34" s="11" t="n">
        <v>0.0495</v>
      </c>
      <c r="G34" s="25" t="n">
        <v>30</v>
      </c>
    </row>
    <row r="35" customFormat="false" ht="15" hidden="false" customHeight="false" outlineLevel="0" collapsed="false">
      <c r="C35" s="0" t="n">
        <v>55</v>
      </c>
      <c r="D35" s="11" t="n">
        <v>0.009</v>
      </c>
      <c r="E35" s="11" t="n">
        <v>0.0375</v>
      </c>
      <c r="F35" s="11" t="n">
        <v>0.0465</v>
      </c>
      <c r="G35" s="25" t="n">
        <v>35</v>
      </c>
    </row>
    <row r="36" customFormat="false" ht="15" hidden="false" customHeight="false" outlineLevel="0" collapsed="false">
      <c r="C36" s="0" t="n">
        <v>60</v>
      </c>
      <c r="D36" s="11" t="n">
        <v>0.007</v>
      </c>
      <c r="E36" s="11" t="n">
        <v>0.0375</v>
      </c>
      <c r="F36" s="11" t="n">
        <v>0.0445</v>
      </c>
      <c r="G36" s="25" t="n">
        <v>40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6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E1" s="0" t="s">
        <v>338</v>
      </c>
    </row>
    <row r="2" customFormat="false" ht="15" hidden="false" customHeight="false" outlineLevel="0" collapsed="false">
      <c r="A2" s="0" t="s">
        <v>146</v>
      </c>
      <c r="B2" s="0" t="s">
        <v>317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479</v>
      </c>
      <c r="C3" s="0" t="s">
        <v>228</v>
      </c>
    </row>
    <row r="5" customFormat="false" ht="15" hidden="false" customHeight="false" outlineLevel="0" collapsed="false">
      <c r="A5" s="0" t="s">
        <v>154</v>
      </c>
      <c r="B5" s="0" t="s">
        <v>316</v>
      </c>
    </row>
    <row r="6" customFormat="false" ht="15" hidden="false" customHeight="false" outlineLevel="0" collapsed="false">
      <c r="A6" s="0" t="n">
        <v>0</v>
      </c>
      <c r="B6" s="11" t="n">
        <f aca="false">+D31</f>
        <v>0.45</v>
      </c>
    </row>
    <row r="7" customFormat="false" ht="15" hidden="false" customHeight="false" outlineLevel="0" collapsed="false">
      <c r="A7" s="0" t="n">
        <v>1</v>
      </c>
      <c r="B7" s="11" t="n">
        <f aca="false">+D32</f>
        <v>0.3</v>
      </c>
    </row>
    <row r="8" customFormat="false" ht="15" hidden="false" customHeight="false" outlineLevel="0" collapsed="false">
      <c r="A8" s="0" t="n">
        <v>2</v>
      </c>
      <c r="B8" s="11" t="n">
        <f aca="false">+D33</f>
        <v>0.1755</v>
      </c>
    </row>
    <row r="9" customFormat="false" ht="15" hidden="false" customHeight="false" outlineLevel="0" collapsed="false">
      <c r="A9" s="0" t="n">
        <v>3</v>
      </c>
      <c r="B9" s="11" t="n">
        <f aca="false">+D34</f>
        <v>0.1255</v>
      </c>
      <c r="P9" s="0" t="s">
        <v>480</v>
      </c>
    </row>
    <row r="10" customFormat="false" ht="15" hidden="false" customHeight="false" outlineLevel="0" collapsed="false">
      <c r="A10" s="0" t="n">
        <v>4</v>
      </c>
      <c r="B10" s="11" t="n">
        <f aca="false">+D35</f>
        <v>0.1</v>
      </c>
    </row>
    <row r="11" customFormat="false" ht="15" hidden="false" customHeight="false" outlineLevel="0" collapsed="false">
      <c r="A11" s="0" t="n">
        <v>5</v>
      </c>
      <c r="B11" s="11" t="n">
        <f aca="false">+D36</f>
        <v>0.07794</v>
      </c>
    </row>
    <row r="12" customFormat="false" ht="15" hidden="false" customHeight="false" outlineLevel="0" collapsed="false">
      <c r="A12" s="0" t="n">
        <v>10</v>
      </c>
      <c r="B12" s="11" t="n">
        <f aca="false">+D37</f>
        <v>0.05985</v>
      </c>
    </row>
    <row r="13" customFormat="false" ht="15" hidden="false" customHeight="false" outlineLevel="0" collapsed="false">
      <c r="A13" s="0" t="n">
        <v>15</v>
      </c>
      <c r="B13" s="11" t="n">
        <f aca="false">+D38</f>
        <v>0.0437</v>
      </c>
    </row>
    <row r="14" customFormat="false" ht="15" hidden="false" customHeight="false" outlineLevel="0" collapsed="false">
      <c r="A14" s="0" t="n">
        <v>20</v>
      </c>
      <c r="B14" s="11" t="n">
        <f aca="false">+D39</f>
        <v>0.03095</v>
      </c>
    </row>
    <row r="15" customFormat="false" ht="15" hidden="false" customHeight="false" outlineLevel="0" collapsed="false">
      <c r="A15" s="0" t="n">
        <v>25</v>
      </c>
      <c r="B15" s="11" t="n">
        <f aca="false">+D40</f>
        <v>0.02338</v>
      </c>
    </row>
    <row r="16" customFormat="false" ht="15" hidden="false" customHeight="false" outlineLevel="0" collapsed="false">
      <c r="A16" s="0" t="n">
        <v>30</v>
      </c>
      <c r="B16" s="11" t="n">
        <f aca="false">+D41</f>
        <v>0.0212</v>
      </c>
    </row>
    <row r="17" customFormat="false" ht="15" hidden="false" customHeight="false" outlineLevel="0" collapsed="false">
      <c r="A17" s="0" t="n">
        <v>35</v>
      </c>
      <c r="B17" s="11" t="n">
        <f aca="false">+D42</f>
        <v>0.0212</v>
      </c>
    </row>
    <row r="18" customFormat="false" ht="15" hidden="false" customHeight="false" outlineLevel="0" collapsed="false">
      <c r="A18" s="0" t="n">
        <v>40</v>
      </c>
      <c r="B18" s="11" t="n">
        <f aca="false">+D43</f>
        <v>0.0212</v>
      </c>
    </row>
    <row r="19" customFormat="false" ht="15" hidden="false" customHeight="false" outlineLevel="0" collapsed="false">
      <c r="B19" s="35"/>
    </row>
    <row r="20" customFormat="false" ht="15" hidden="false" customHeight="false" outlineLevel="0" collapsed="false">
      <c r="B20" s="35"/>
    </row>
    <row r="21" customFormat="false" ht="15" hidden="false" customHeight="false" outlineLevel="0" collapsed="false">
      <c r="B21" s="35"/>
    </row>
    <row r="22" customFormat="false" ht="15" hidden="false" customHeight="false" outlineLevel="0" collapsed="false">
      <c r="B22" s="35"/>
    </row>
    <row r="23" customFormat="false" ht="15" hidden="false" customHeight="false" outlineLevel="0" collapsed="false">
      <c r="B23" s="35"/>
    </row>
    <row r="24" customFormat="false" ht="15" hidden="false" customHeight="false" outlineLevel="0" collapsed="false">
      <c r="B24" s="35"/>
    </row>
    <row r="25" customFormat="false" ht="15" hidden="false" customHeight="false" outlineLevel="0" collapsed="false">
      <c r="B25" s="35"/>
    </row>
    <row r="26" customFormat="false" ht="15" hidden="false" customHeight="false" outlineLevel="0" collapsed="false">
      <c r="B26" s="35"/>
    </row>
    <row r="28" customFormat="false" ht="15" hidden="false" customHeight="false" outlineLevel="0" collapsed="false">
      <c r="A28" s="0" t="s">
        <v>340</v>
      </c>
    </row>
    <row r="29" customFormat="false" ht="15" hidden="false" customHeight="false" outlineLevel="0" collapsed="false">
      <c r="A29" s="0" t="s">
        <v>341</v>
      </c>
      <c r="C29" s="32" t="n">
        <v>0.55</v>
      </c>
    </row>
    <row r="30" customFormat="false" ht="30" hidden="false" customHeight="false" outlineLevel="0" collapsed="false">
      <c r="A30" s="22" t="s">
        <v>342</v>
      </c>
      <c r="B30" s="0" t="s">
        <v>213</v>
      </c>
      <c r="C30" s="0" t="s">
        <v>214</v>
      </c>
      <c r="D30" s="0" t="s">
        <v>343</v>
      </c>
    </row>
    <row r="31" customFormat="false" ht="15" hidden="false" customHeight="false" outlineLevel="0" collapsed="false">
      <c r="A31" s="0" t="n">
        <v>0</v>
      </c>
      <c r="B31" s="11" t="n">
        <v>0.45</v>
      </c>
      <c r="C31" s="11" t="n">
        <v>0.45</v>
      </c>
      <c r="D31" s="11" t="n">
        <f aca="false">(+C31*$C$29+B31*(1-$C$29))</f>
        <v>0.45</v>
      </c>
    </row>
    <row r="32" customFormat="false" ht="15" hidden="false" customHeight="false" outlineLevel="0" collapsed="false">
      <c r="A32" s="0" t="n">
        <v>1</v>
      </c>
      <c r="B32" s="11" t="n">
        <v>0.3</v>
      </c>
      <c r="C32" s="11" t="n">
        <v>0.3</v>
      </c>
      <c r="D32" s="11" t="n">
        <f aca="false">(+C32*$C$29+B32*(1-$C$29))</f>
        <v>0.3</v>
      </c>
    </row>
    <row r="33" customFormat="false" ht="15" hidden="false" customHeight="false" outlineLevel="0" collapsed="false">
      <c r="A33" s="0" t="n">
        <v>2</v>
      </c>
      <c r="B33" s="11" t="n">
        <v>0.17</v>
      </c>
      <c r="C33" s="11" t="n">
        <v>0.18</v>
      </c>
      <c r="D33" s="11" t="n">
        <f aca="false">(+C33*$C$29+B33*(1-$C$29))</f>
        <v>0.1755</v>
      </c>
    </row>
    <row r="34" customFormat="false" ht="15" hidden="false" customHeight="false" outlineLevel="0" collapsed="false">
      <c r="A34" s="0" t="n">
        <v>3</v>
      </c>
      <c r="B34" s="11" t="n">
        <v>0.12</v>
      </c>
      <c r="C34" s="11" t="n">
        <v>0.13</v>
      </c>
      <c r="D34" s="11" t="n">
        <f aca="false">(+C34*$C$29+B34*(1-$C$29))</f>
        <v>0.1255</v>
      </c>
    </row>
    <row r="35" customFormat="false" ht="15" hidden="false" customHeight="false" outlineLevel="0" collapsed="false">
      <c r="A35" s="0" t="n">
        <v>4</v>
      </c>
      <c r="B35" s="11" t="n">
        <v>0.1</v>
      </c>
      <c r="C35" s="11" t="n">
        <v>0.1</v>
      </c>
      <c r="D35" s="11" t="n">
        <f aca="false">(+C35*$C$29+B35*(1-$C$29))</f>
        <v>0.1</v>
      </c>
    </row>
    <row r="36" customFormat="false" ht="15" hidden="false" customHeight="false" outlineLevel="0" collapsed="false">
      <c r="A36" s="0" t="n">
        <v>5</v>
      </c>
      <c r="B36" s="11" t="n">
        <v>0.072</v>
      </c>
      <c r="C36" s="11" t="n">
        <v>0.0828</v>
      </c>
      <c r="D36" s="11" t="n">
        <f aca="false">(+C36*$C$29+B36*(1-$C$29))</f>
        <v>0.07794</v>
      </c>
    </row>
    <row r="37" customFormat="false" ht="15" hidden="false" customHeight="false" outlineLevel="0" collapsed="false">
      <c r="A37" s="0" t="n">
        <v>10</v>
      </c>
      <c r="B37" s="11" t="n">
        <v>0.0516</v>
      </c>
      <c r="C37" s="11" t="n">
        <v>0.0666</v>
      </c>
      <c r="D37" s="11" t="n">
        <f aca="false">(+C37*$C$29+B37*(1-$C$29))</f>
        <v>0.05985</v>
      </c>
    </row>
    <row r="38" customFormat="false" ht="15" hidden="false" customHeight="false" outlineLevel="0" collapsed="false">
      <c r="A38" s="0" t="n">
        <v>15</v>
      </c>
      <c r="B38" s="11" t="n">
        <v>0.0382</v>
      </c>
      <c r="C38" s="11" t="n">
        <v>0.0482</v>
      </c>
      <c r="D38" s="11" t="n">
        <f aca="false">(+C38*$C$29+B38*(1-$C$29))</f>
        <v>0.0437</v>
      </c>
    </row>
    <row r="39" customFormat="false" ht="15" hidden="false" customHeight="false" outlineLevel="0" collapsed="false">
      <c r="A39" s="0" t="n">
        <v>20</v>
      </c>
      <c r="B39" s="11" t="n">
        <v>0.0282</v>
      </c>
      <c r="C39" s="11" t="n">
        <v>0.0332</v>
      </c>
      <c r="D39" s="11" t="n">
        <f aca="false">(+C39*$C$29+B39*(1-$C$29))</f>
        <v>0.03095</v>
      </c>
    </row>
    <row r="40" customFormat="false" ht="15" hidden="false" customHeight="false" outlineLevel="0" collapsed="false">
      <c r="A40" s="0" t="n">
        <v>25</v>
      </c>
      <c r="B40" s="11" t="n">
        <v>0.0214</v>
      </c>
      <c r="C40" s="11" t="n">
        <v>0.025</v>
      </c>
      <c r="D40" s="11" t="n">
        <f aca="false">(+C40*$C$29+B40*(1-$C$29))</f>
        <v>0.02338</v>
      </c>
    </row>
    <row r="41" customFormat="false" ht="15" hidden="false" customHeight="false" outlineLevel="0" collapsed="false">
      <c r="A41" s="0" t="n">
        <v>30</v>
      </c>
      <c r="B41" s="11" t="n">
        <v>0.019</v>
      </c>
      <c r="C41" s="11" t="n">
        <v>0.023</v>
      </c>
      <c r="D41" s="11" t="n">
        <f aca="false">(+C41*$C$29+B41*(1-$C$29))</f>
        <v>0.0212</v>
      </c>
    </row>
    <row r="42" customFormat="false" ht="15" hidden="false" customHeight="false" outlineLevel="0" collapsed="false">
      <c r="A42" s="0" t="n">
        <v>35</v>
      </c>
      <c r="B42" s="11" t="n">
        <v>0.019</v>
      </c>
      <c r="C42" s="11" t="n">
        <v>0.023</v>
      </c>
      <c r="D42" s="11" t="n">
        <f aca="false">(+C42*$C$29+B42*(1-$C$29))</f>
        <v>0.0212</v>
      </c>
    </row>
    <row r="43" customFormat="false" ht="15" hidden="false" customHeight="false" outlineLevel="0" collapsed="false">
      <c r="A43" s="0" t="n">
        <v>40</v>
      </c>
      <c r="B43" s="11" t="n">
        <v>0.019</v>
      </c>
      <c r="C43" s="11" t="n">
        <v>0.023</v>
      </c>
      <c r="D43" s="11" t="n">
        <f aca="false">(+C43*$C$29+B43*(1-$C$29))</f>
        <v>0.0212</v>
      </c>
    </row>
    <row r="44" customFormat="false" ht="15" hidden="false" customHeight="false" outlineLevel="0" collapsed="false">
      <c r="B44" s="20"/>
      <c r="C44" s="20"/>
      <c r="D44" s="11"/>
    </row>
    <row r="45" customFormat="false" ht="15" hidden="false" customHeight="false" outlineLevel="0" collapsed="false">
      <c r="B45" s="20"/>
      <c r="C45" s="20"/>
      <c r="D45" s="11"/>
    </row>
    <row r="46" customFormat="false" ht="15" hidden="false" customHeight="false" outlineLevel="0" collapsed="false">
      <c r="B46" s="20"/>
      <c r="C46" s="20"/>
      <c r="D46" s="11"/>
    </row>
    <row r="47" customFormat="false" ht="15" hidden="false" customHeight="false" outlineLevel="0" collapsed="false">
      <c r="B47" s="20"/>
      <c r="C47" s="20"/>
      <c r="D47" s="11"/>
    </row>
    <row r="48" customFormat="false" ht="15" hidden="false" customHeight="false" outlineLevel="0" collapsed="false">
      <c r="B48" s="20"/>
      <c r="C48" s="20"/>
      <c r="D48" s="11"/>
    </row>
    <row r="49" customFormat="false" ht="15" hidden="false" customHeight="false" outlineLevel="0" collapsed="false">
      <c r="B49" s="20"/>
      <c r="C49" s="20"/>
      <c r="D49" s="11"/>
    </row>
    <row r="50" customFormat="false" ht="15" hidden="false" customHeight="false" outlineLevel="0" collapsed="false">
      <c r="B50" s="20"/>
      <c r="C50" s="20"/>
      <c r="D50" s="11"/>
      <c r="M50" s="0" t="n">
        <v>0.45</v>
      </c>
      <c r="N50" s="0" t="n">
        <v>0.45</v>
      </c>
    </row>
    <row r="51" customFormat="false" ht="15" hidden="false" customHeight="false" outlineLevel="0" collapsed="false">
      <c r="B51" s="20"/>
      <c r="C51" s="20"/>
      <c r="D51" s="11"/>
      <c r="M51" s="0" t="n">
        <v>0.3</v>
      </c>
      <c r="N51" s="0" t="n">
        <v>0.3</v>
      </c>
    </row>
    <row r="52" customFormat="false" ht="15" hidden="false" customHeight="false" outlineLevel="0" collapsed="false">
      <c r="M52" s="0" t="n">
        <v>0.17</v>
      </c>
      <c r="N52" s="0" t="n">
        <v>0.18</v>
      </c>
    </row>
    <row r="53" customFormat="false" ht="15" hidden="false" customHeight="false" outlineLevel="0" collapsed="false">
      <c r="M53" s="0" t="n">
        <v>0.12</v>
      </c>
      <c r="N53" s="0" t="n">
        <v>0.13</v>
      </c>
    </row>
    <row r="54" customFormat="false" ht="15" hidden="false" customHeight="false" outlineLevel="0" collapsed="false">
      <c r="M54" s="0" t="n">
        <v>0.1</v>
      </c>
      <c r="N54" s="0" t="n">
        <v>0.1</v>
      </c>
    </row>
    <row r="55" customFormat="false" ht="15" hidden="false" customHeight="false" outlineLevel="0" collapsed="false">
      <c r="M55" s="0" t="n">
        <v>0.072</v>
      </c>
      <c r="N55" s="0" t="n">
        <v>0.0828</v>
      </c>
    </row>
    <row r="56" customFormat="false" ht="15" hidden="false" customHeight="false" outlineLevel="0" collapsed="false">
      <c r="M56" s="0" t="n">
        <v>0.0516</v>
      </c>
      <c r="N56" s="0" t="n">
        <v>0.0666</v>
      </c>
    </row>
    <row r="57" customFormat="false" ht="15" hidden="false" customHeight="false" outlineLevel="0" collapsed="false">
      <c r="M57" s="0" t="n">
        <v>0.0382</v>
      </c>
      <c r="N57" s="0" t="n">
        <v>0.0482</v>
      </c>
    </row>
    <row r="58" customFormat="false" ht="15" hidden="false" customHeight="false" outlineLevel="0" collapsed="false">
      <c r="M58" s="0" t="n">
        <v>0.0282</v>
      </c>
      <c r="N58" s="0" t="n">
        <v>0.0332</v>
      </c>
    </row>
    <row r="59" customFormat="false" ht="15" hidden="false" customHeight="false" outlineLevel="0" collapsed="false">
      <c r="M59" s="0" t="n">
        <v>0.0214</v>
      </c>
      <c r="N59" s="0" t="n">
        <v>0.025</v>
      </c>
    </row>
    <row r="60" customFormat="false" ht="15" hidden="false" customHeight="false" outlineLevel="0" collapsed="false">
      <c r="M60" s="0" t="n">
        <v>0.019</v>
      </c>
      <c r="N60" s="0" t="n">
        <v>0.023</v>
      </c>
    </row>
    <row r="61" customFormat="false" ht="15" hidden="false" customHeight="false" outlineLevel="0" collapsed="false">
      <c r="M61" s="0" t="n">
        <v>0.019</v>
      </c>
      <c r="N61" s="0" t="n">
        <v>0.023</v>
      </c>
    </row>
    <row r="62" customFormat="false" ht="15" hidden="false" customHeight="false" outlineLevel="0" collapsed="false">
      <c r="M62" s="0" t="n">
        <v>0.019</v>
      </c>
      <c r="N62" s="0" t="n">
        <v>0.023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10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C1" activeCellId="0" sqref="C1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0" width="28.14"/>
    <col collapsed="false" customWidth="true" hidden="false" outlineLevel="0" max="3" min="3" style="0" width="42"/>
    <col collapsed="false" customWidth="true" hidden="false" outlineLevel="0" max="4" min="4" style="0" width="34.86"/>
    <col collapsed="false" customWidth="true" hidden="false" outlineLevel="0" max="5" min="5" style="0" width="36.42"/>
    <col collapsed="false" customWidth="true" hidden="false" outlineLevel="0" max="6" min="6" style="0" width="34.13"/>
    <col collapsed="false" customWidth="true" hidden="false" outlineLevel="0" max="1025" min="7" style="0" width="8.67"/>
  </cols>
  <sheetData>
    <row r="1" customFormat="false" ht="15" hidden="false" customHeight="false" outlineLevel="0" collapsed="false">
      <c r="A1" s="3" t="s">
        <v>64</v>
      </c>
    </row>
    <row r="2" customFormat="false" ht="15.75" hidden="false" customHeight="false" outlineLevel="0" collapsed="false">
      <c r="A2" s="3"/>
      <c r="B2" s="6" t="s">
        <v>92</v>
      </c>
      <c r="C2" s="6"/>
      <c r="D2" s="6"/>
      <c r="E2" s="6"/>
      <c r="F2" s="6"/>
    </row>
    <row r="4" customFormat="false" ht="15" hidden="false" customHeight="false" outlineLevel="0" collapsed="false">
      <c r="C4" s="7" t="s">
        <v>93</v>
      </c>
      <c r="D4" s="7" t="s">
        <v>94</v>
      </c>
      <c r="E4" s="7" t="s">
        <v>95</v>
      </c>
      <c r="F4" s="7" t="s">
        <v>96</v>
      </c>
      <c r="G4" s="1"/>
    </row>
    <row r="5" customFormat="false" ht="45" hidden="false" customHeight="false" outlineLevel="0" collapsed="false">
      <c r="B5" s="8" t="s">
        <v>97</v>
      </c>
      <c r="C5" s="9" t="s">
        <v>98</v>
      </c>
      <c r="D5" s="9" t="s">
        <v>99</v>
      </c>
      <c r="E5" s="9" t="s">
        <v>100</v>
      </c>
      <c r="F5" s="9" t="s">
        <v>101</v>
      </c>
    </row>
    <row r="6" customFormat="false" ht="30" hidden="false" customHeight="false" outlineLevel="0" collapsed="false">
      <c r="B6" s="8" t="s">
        <v>102</v>
      </c>
      <c r="C6" s="9" t="s">
        <v>103</v>
      </c>
      <c r="D6" s="9" t="s">
        <v>104</v>
      </c>
      <c r="E6" s="9" t="s">
        <v>105</v>
      </c>
      <c r="F6" s="9" t="s">
        <v>106</v>
      </c>
    </row>
    <row r="7" customFormat="false" ht="60" hidden="false" customHeight="false" outlineLevel="0" collapsed="false">
      <c r="B7" s="8" t="s">
        <v>107</v>
      </c>
      <c r="C7" s="9" t="s">
        <v>108</v>
      </c>
      <c r="D7" s="9" t="s">
        <v>109</v>
      </c>
      <c r="E7" s="9" t="s">
        <v>110</v>
      </c>
      <c r="F7" s="9" t="s">
        <v>111</v>
      </c>
    </row>
    <row r="8" customFormat="false" ht="79.5" hidden="false" customHeight="true" outlineLevel="0" collapsed="false">
      <c r="B8" s="8" t="s">
        <v>112</v>
      </c>
      <c r="C8" s="9" t="s">
        <v>113</v>
      </c>
      <c r="D8" s="9" t="s">
        <v>114</v>
      </c>
      <c r="E8" s="9" t="s">
        <v>115</v>
      </c>
      <c r="F8" s="9" t="s">
        <v>116</v>
      </c>
    </row>
    <row r="9" customFormat="false" ht="30" hidden="false" customHeight="false" outlineLevel="0" collapsed="false">
      <c r="B9" s="8" t="s">
        <v>117</v>
      </c>
      <c r="C9" s="9" t="s">
        <v>118</v>
      </c>
      <c r="D9" s="9" t="s">
        <v>118</v>
      </c>
      <c r="E9" s="9" t="s">
        <v>119</v>
      </c>
      <c r="F9" s="9"/>
    </row>
    <row r="10" customFormat="false" ht="60" hidden="false" customHeight="false" outlineLevel="0" collapsed="false">
      <c r="B10" s="8" t="s">
        <v>120</v>
      </c>
      <c r="C10" s="9" t="s">
        <v>121</v>
      </c>
      <c r="D10" s="9" t="s">
        <v>122</v>
      </c>
      <c r="E10" s="9" t="s">
        <v>123</v>
      </c>
      <c r="F10" s="9" t="s">
        <v>101</v>
      </c>
    </row>
  </sheetData>
  <mergeCells count="1">
    <mergeCell ref="B2:F2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0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U33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6" ySplit="7" topLeftCell="G14" activePane="bottomRight" state="frozen"/>
      <selection pane="topLeft" activeCell="A1" activeCellId="0" sqref="A1"/>
      <selection pane="topRight" activeCell="G1" activeCellId="0" sqref="G1"/>
      <selection pane="bottomLeft" activeCell="A14" activeCellId="0" sqref="A14"/>
      <selection pane="bottomRight" activeCell="A1" activeCellId="0" sqref="A1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1" min="7" style="0" width="10.58"/>
    <col collapsed="false" customWidth="true" hidden="false" outlineLevel="0" max="17" min="12" style="0" width="11.57"/>
    <col collapsed="false" customWidth="true" hidden="false" outlineLevel="0" max="18" min="18" style="0" width="9"/>
    <col collapsed="false" customWidth="true" hidden="false" outlineLevel="0" max="19" min="19" style="0" width="9.29"/>
    <col collapsed="false" customWidth="true" hidden="false" outlineLevel="0" max="20" min="20" style="0" width="12.57"/>
    <col collapsed="false" customWidth="true" hidden="false" outlineLevel="0" max="1025" min="2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481</v>
      </c>
    </row>
    <row r="3" customFormat="false" ht="15" hidden="false" customHeight="false" outlineLevel="0" collapsed="false">
      <c r="A3" s="0" t="s">
        <v>149</v>
      </c>
      <c r="B3" s="0" t="s">
        <v>482</v>
      </c>
    </row>
    <row r="4" customFormat="false" ht="15" hidden="false" customHeight="false" outlineLevel="0" collapsed="false">
      <c r="G4" s="5" t="s">
        <v>483</v>
      </c>
    </row>
    <row r="6" customFormat="false" ht="15" hidden="false" customHeight="false" outlineLevel="0" collapsed="false">
      <c r="F6" s="0" t="s">
        <v>236</v>
      </c>
      <c r="G6" s="0" t="n">
        <v>0</v>
      </c>
      <c r="H6" s="0" t="n">
        <v>1</v>
      </c>
      <c r="I6" s="0" t="n">
        <v>2</v>
      </c>
      <c r="J6" s="0" t="n">
        <v>3</v>
      </c>
      <c r="K6" s="0" t="n">
        <v>4</v>
      </c>
      <c r="L6" s="0" t="s">
        <v>355</v>
      </c>
      <c r="M6" s="0" t="s">
        <v>356</v>
      </c>
      <c r="N6" s="0" t="s">
        <v>357</v>
      </c>
      <c r="O6" s="0" t="s">
        <v>325</v>
      </c>
      <c r="P6" s="0" t="s">
        <v>257</v>
      </c>
      <c r="Q6" s="0" t="s">
        <v>258</v>
      </c>
      <c r="R6" s="0" t="s">
        <v>259</v>
      </c>
      <c r="S6" s="0" t="s">
        <v>484</v>
      </c>
      <c r="T6" s="0" t="s">
        <v>308</v>
      </c>
    </row>
    <row r="7" customFormat="false" ht="15" hidden="false" customHeight="false" outlineLevel="0" collapsed="false">
      <c r="A7" s="0" t="s">
        <v>245</v>
      </c>
      <c r="B7" s="0" t="s">
        <v>246</v>
      </c>
      <c r="C7" s="0" t="s">
        <v>247</v>
      </c>
      <c r="D7" s="0" t="s">
        <v>248</v>
      </c>
      <c r="E7" s="0" t="s">
        <v>249</v>
      </c>
      <c r="F7" s="0" t="s">
        <v>250</v>
      </c>
      <c r="G7" s="0" t="n">
        <v>0</v>
      </c>
      <c r="H7" s="0" t="n">
        <v>1</v>
      </c>
      <c r="I7" s="0" t="n">
        <v>2</v>
      </c>
      <c r="J7" s="0" t="n">
        <v>3</v>
      </c>
      <c r="K7" s="0" t="n">
        <v>4</v>
      </c>
      <c r="L7" s="0" t="n">
        <v>7</v>
      </c>
      <c r="M7" s="0" t="n">
        <v>12</v>
      </c>
      <c r="N7" s="0" t="n">
        <v>17</v>
      </c>
      <c r="O7" s="0" t="n">
        <v>22</v>
      </c>
      <c r="P7" s="0" t="n">
        <v>27</v>
      </c>
      <c r="Q7" s="0" t="n">
        <v>32</v>
      </c>
      <c r="R7" s="0" t="n">
        <v>37</v>
      </c>
      <c r="S7" s="0" t="n">
        <v>42</v>
      </c>
      <c r="T7" s="0" t="s">
        <v>251</v>
      </c>
      <c r="U7" s="0" t="s">
        <v>485</v>
      </c>
    </row>
    <row r="8" customFormat="false" ht="15" hidden="false" customHeight="false" outlineLevel="0" collapsed="false">
      <c r="B8" s="0" t="s">
        <v>252</v>
      </c>
      <c r="G8" s="0" t="n">
        <v>0</v>
      </c>
      <c r="H8" s="0" t="n">
        <v>1</v>
      </c>
      <c r="I8" s="0" t="n">
        <v>2</v>
      </c>
      <c r="J8" s="0" t="n">
        <v>3</v>
      </c>
      <c r="K8" s="0" t="n">
        <v>4</v>
      </c>
      <c r="L8" s="0" t="n">
        <v>5</v>
      </c>
      <c r="M8" s="0" t="n">
        <v>10</v>
      </c>
      <c r="N8" s="0" t="n">
        <v>15</v>
      </c>
      <c r="O8" s="0" t="n">
        <v>20</v>
      </c>
      <c r="P8" s="0" t="n">
        <v>25</v>
      </c>
      <c r="Q8" s="0" t="n">
        <v>30</v>
      </c>
      <c r="R8" s="0" t="n">
        <v>35</v>
      </c>
      <c r="S8" s="0" t="n">
        <v>40</v>
      </c>
    </row>
    <row r="9" customFormat="false" ht="15" hidden="false" customHeight="false" outlineLevel="0" collapsed="false">
      <c r="B9" s="0" t="s">
        <v>253</v>
      </c>
      <c r="G9" s="0" t="n">
        <v>0</v>
      </c>
      <c r="H9" s="0" t="n">
        <v>1</v>
      </c>
      <c r="I9" s="0" t="n">
        <v>2</v>
      </c>
      <c r="J9" s="0" t="n">
        <v>3</v>
      </c>
      <c r="K9" s="0" t="n">
        <v>4</v>
      </c>
      <c r="L9" s="0" t="n">
        <v>9</v>
      </c>
      <c r="M9" s="0" t="n">
        <v>14</v>
      </c>
      <c r="N9" s="0" t="n">
        <v>19</v>
      </c>
      <c r="O9" s="0" t="n">
        <v>24</v>
      </c>
      <c r="P9" s="0" t="n">
        <v>29</v>
      </c>
      <c r="Q9" s="0" t="n">
        <v>34</v>
      </c>
      <c r="R9" s="0" t="n">
        <v>39</v>
      </c>
      <c r="S9" s="5" t="n">
        <v>44</v>
      </c>
    </row>
    <row r="10" customFormat="false" ht="15" hidden="false" customHeight="false" outlineLevel="0" collapsed="false">
      <c r="A10" s="0" t="n">
        <v>1</v>
      </c>
      <c r="B10" s="0" t="s">
        <v>254</v>
      </c>
      <c r="C10" s="5" t="n">
        <v>19</v>
      </c>
      <c r="D10" s="5" t="n">
        <v>24</v>
      </c>
      <c r="E10" s="5" t="n">
        <v>22</v>
      </c>
      <c r="F10" s="0" t="s">
        <v>359</v>
      </c>
      <c r="G10" s="25" t="n">
        <v>739</v>
      </c>
      <c r="H10" s="25" t="n">
        <v>581</v>
      </c>
      <c r="I10" s="25" t="n">
        <v>216</v>
      </c>
      <c r="J10" s="25" t="n">
        <v>96</v>
      </c>
      <c r="K10" s="25" t="n">
        <v>74</v>
      </c>
      <c r="L10" s="25" t="n">
        <v>41</v>
      </c>
      <c r="M10" s="25" t="n">
        <v>0</v>
      </c>
      <c r="N10" s="25" t="n">
        <v>0</v>
      </c>
      <c r="O10" s="25" t="n">
        <v>0</v>
      </c>
      <c r="P10" s="25" t="n">
        <v>0</v>
      </c>
      <c r="Q10" s="25" t="n">
        <v>0</v>
      </c>
      <c r="R10" s="25" t="n">
        <v>0</v>
      </c>
      <c r="S10" s="25" t="n">
        <v>0</v>
      </c>
      <c r="T10" s="25" t="n">
        <v>1747</v>
      </c>
      <c r="U10" s="27" t="n">
        <f aca="false">+SUM(G10:S10)-T10</f>
        <v>0</v>
      </c>
    </row>
    <row r="11" customFormat="false" ht="15" hidden="false" customHeight="false" outlineLevel="0" collapsed="false">
      <c r="A11" s="0" t="n">
        <v>1</v>
      </c>
      <c r="B11" s="0" t="s">
        <v>256</v>
      </c>
      <c r="C11" s="5" t="n">
        <v>19</v>
      </c>
      <c r="D11" s="5" t="n">
        <v>24</v>
      </c>
      <c r="E11" s="5" t="n">
        <v>22</v>
      </c>
      <c r="G11" s="25" t="n">
        <v>33284</v>
      </c>
      <c r="H11" s="25" t="n">
        <v>31725</v>
      </c>
      <c r="I11" s="25" t="n">
        <v>33875</v>
      </c>
      <c r="J11" s="25" t="n">
        <v>36822</v>
      </c>
      <c r="K11" s="25" t="n">
        <v>38515</v>
      </c>
      <c r="L11" s="25" t="n">
        <v>37459</v>
      </c>
      <c r="M11" s="25" t="n">
        <v>0</v>
      </c>
      <c r="N11" s="25" t="n">
        <v>0</v>
      </c>
      <c r="O11" s="25" t="n">
        <v>0</v>
      </c>
      <c r="P11" s="25" t="n">
        <v>0</v>
      </c>
      <c r="Q11" s="25" t="n">
        <v>0</v>
      </c>
      <c r="R11" s="25" t="n">
        <v>0</v>
      </c>
      <c r="S11" s="25" t="n">
        <v>0</v>
      </c>
      <c r="T11" s="25" t="n">
        <v>33353</v>
      </c>
    </row>
    <row r="12" customFormat="false" ht="15" hidden="false" customHeight="false" outlineLevel="0" collapsed="false">
      <c r="A12" s="0" t="n">
        <v>2</v>
      </c>
      <c r="B12" s="0" t="s">
        <v>254</v>
      </c>
      <c r="C12" s="0" t="n">
        <v>25</v>
      </c>
      <c r="D12" s="0" t="n">
        <v>29</v>
      </c>
      <c r="E12" s="0" t="n">
        <v>27</v>
      </c>
      <c r="F12" s="0" t="s">
        <v>257</v>
      </c>
      <c r="G12" s="25" t="n">
        <v>795</v>
      </c>
      <c r="H12" s="25" t="n">
        <v>985</v>
      </c>
      <c r="I12" s="25" t="n">
        <v>789</v>
      </c>
      <c r="J12" s="25" t="n">
        <v>576</v>
      </c>
      <c r="K12" s="25" t="n">
        <v>697</v>
      </c>
      <c r="L12" s="25" t="n">
        <v>1432</v>
      </c>
      <c r="M12" s="25" t="n">
        <v>32</v>
      </c>
      <c r="N12" s="25" t="n">
        <v>0</v>
      </c>
      <c r="O12" s="25" t="n">
        <v>0</v>
      </c>
      <c r="P12" s="25" t="n">
        <v>0</v>
      </c>
      <c r="Q12" s="25" t="n">
        <v>0</v>
      </c>
      <c r="R12" s="25" t="n">
        <v>0</v>
      </c>
      <c r="S12" s="25" t="n">
        <v>0</v>
      </c>
      <c r="T12" s="25" t="n">
        <v>5306</v>
      </c>
      <c r="U12" s="27" t="n">
        <f aca="false">+SUM(G12:S12)-T12</f>
        <v>0</v>
      </c>
    </row>
    <row r="13" customFormat="false" ht="15" hidden="false" customHeight="false" outlineLevel="0" collapsed="false">
      <c r="A13" s="0" t="n">
        <v>2</v>
      </c>
      <c r="B13" s="0" t="s">
        <v>256</v>
      </c>
      <c r="C13" s="0" t="n">
        <v>25</v>
      </c>
      <c r="D13" s="0" t="n">
        <v>29</v>
      </c>
      <c r="E13" s="0" t="n">
        <v>27</v>
      </c>
      <c r="G13" s="25" t="n">
        <v>36602</v>
      </c>
      <c r="H13" s="25" t="n">
        <v>37798</v>
      </c>
      <c r="I13" s="25" t="n">
        <v>41695</v>
      </c>
      <c r="J13" s="25" t="n">
        <v>43768</v>
      </c>
      <c r="K13" s="25" t="n">
        <v>45961</v>
      </c>
      <c r="L13" s="25" t="n">
        <v>47901</v>
      </c>
      <c r="M13" s="25" t="n">
        <v>49626</v>
      </c>
      <c r="N13" s="25" t="n">
        <v>0</v>
      </c>
      <c r="O13" s="25" t="n">
        <v>0</v>
      </c>
      <c r="P13" s="25" t="n">
        <v>0</v>
      </c>
      <c r="Q13" s="25" t="n">
        <v>0</v>
      </c>
      <c r="R13" s="25" t="n">
        <v>0</v>
      </c>
      <c r="S13" s="25" t="n">
        <v>0</v>
      </c>
      <c r="T13" s="25" t="n">
        <v>42717</v>
      </c>
    </row>
    <row r="14" customFormat="false" ht="15" hidden="false" customHeight="false" outlineLevel="0" collapsed="false">
      <c r="A14" s="0" t="n">
        <v>3</v>
      </c>
      <c r="B14" s="0" t="s">
        <v>254</v>
      </c>
      <c r="C14" s="0" t="n">
        <v>30</v>
      </c>
      <c r="D14" s="0" t="n">
        <v>34</v>
      </c>
      <c r="E14" s="0" t="n">
        <v>32</v>
      </c>
      <c r="F14" s="0" t="s">
        <v>258</v>
      </c>
      <c r="G14" s="25" t="n">
        <v>621</v>
      </c>
      <c r="H14" s="25" t="n">
        <v>856</v>
      </c>
      <c r="I14" s="25" t="n">
        <v>736</v>
      </c>
      <c r="J14" s="25" t="n">
        <v>596</v>
      </c>
      <c r="K14" s="25" t="n">
        <v>934</v>
      </c>
      <c r="L14" s="25" t="n">
        <v>3772</v>
      </c>
      <c r="M14" s="25" t="n">
        <v>1286</v>
      </c>
      <c r="N14" s="25" t="n">
        <v>24</v>
      </c>
      <c r="O14" s="25" t="n">
        <v>0</v>
      </c>
      <c r="P14" s="25" t="n">
        <v>0</v>
      </c>
      <c r="Q14" s="25" t="n">
        <v>0</v>
      </c>
      <c r="R14" s="25" t="n">
        <v>0</v>
      </c>
      <c r="S14" s="25" t="n">
        <v>0</v>
      </c>
      <c r="T14" s="25" t="n">
        <v>8825</v>
      </c>
      <c r="U14" s="27" t="n">
        <f aca="false">+SUM(G14:S14)-T14</f>
        <v>0</v>
      </c>
    </row>
    <row r="15" customFormat="false" ht="15" hidden="false" customHeight="false" outlineLevel="0" collapsed="false">
      <c r="A15" s="0" t="n">
        <v>3</v>
      </c>
      <c r="B15" s="0" t="s">
        <v>256</v>
      </c>
      <c r="C15" s="0" t="n">
        <v>30</v>
      </c>
      <c r="D15" s="0" t="n">
        <v>34</v>
      </c>
      <c r="E15" s="0" t="n">
        <v>32</v>
      </c>
      <c r="G15" s="25" t="n">
        <v>40308</v>
      </c>
      <c r="H15" s="25" t="n">
        <v>42592</v>
      </c>
      <c r="I15" s="25" t="n">
        <v>46314</v>
      </c>
      <c r="J15" s="25" t="n">
        <v>50311</v>
      </c>
      <c r="K15" s="25" t="n">
        <v>49823</v>
      </c>
      <c r="L15" s="25" t="n">
        <v>52809</v>
      </c>
      <c r="M15" s="25" t="n">
        <v>55436</v>
      </c>
      <c r="N15" s="25" t="n">
        <v>58452</v>
      </c>
      <c r="O15" s="25" t="n">
        <v>0</v>
      </c>
      <c r="P15" s="25" t="n">
        <v>0</v>
      </c>
      <c r="Q15" s="25" t="n">
        <v>0</v>
      </c>
      <c r="R15" s="25" t="n">
        <v>0</v>
      </c>
      <c r="S15" s="25" t="n">
        <v>0</v>
      </c>
      <c r="T15" s="25" t="n">
        <v>50310</v>
      </c>
    </row>
    <row r="16" customFormat="false" ht="15" hidden="false" customHeight="false" outlineLevel="0" collapsed="false">
      <c r="A16" s="0" t="n">
        <v>4</v>
      </c>
      <c r="B16" s="0" t="s">
        <v>254</v>
      </c>
      <c r="C16" s="0" t="n">
        <v>35</v>
      </c>
      <c r="D16" s="0" t="n">
        <v>39</v>
      </c>
      <c r="E16" s="0" t="n">
        <v>37</v>
      </c>
      <c r="F16" s="0" t="s">
        <v>259</v>
      </c>
      <c r="G16" s="25" t="n">
        <v>504</v>
      </c>
      <c r="H16" s="25" t="n">
        <v>661</v>
      </c>
      <c r="I16" s="25" t="n">
        <v>525</v>
      </c>
      <c r="J16" s="25" t="n">
        <v>502</v>
      </c>
      <c r="K16" s="25" t="n">
        <v>789</v>
      </c>
      <c r="L16" s="25" t="n">
        <v>3655</v>
      </c>
      <c r="M16" s="25" t="n">
        <v>3443</v>
      </c>
      <c r="N16" s="25" t="n">
        <v>640</v>
      </c>
      <c r="O16" s="25" t="n">
        <v>23</v>
      </c>
      <c r="P16" s="25" t="n">
        <v>0</v>
      </c>
      <c r="Q16" s="25" t="n">
        <v>0</v>
      </c>
      <c r="R16" s="25" t="n">
        <v>0</v>
      </c>
      <c r="S16" s="25" t="n">
        <v>0</v>
      </c>
      <c r="T16" s="25" t="n">
        <v>10742</v>
      </c>
      <c r="U16" s="27" t="n">
        <f aca="false">+SUM(G16:S16)-T16</f>
        <v>0</v>
      </c>
    </row>
    <row r="17" customFormat="false" ht="15" hidden="false" customHeight="false" outlineLevel="0" collapsed="false">
      <c r="A17" s="0" t="n">
        <v>4</v>
      </c>
      <c r="B17" s="0" t="s">
        <v>256</v>
      </c>
      <c r="C17" s="0" t="n">
        <v>35</v>
      </c>
      <c r="D17" s="0" t="n">
        <v>39</v>
      </c>
      <c r="E17" s="0" t="n">
        <v>37</v>
      </c>
      <c r="G17" s="25" t="n">
        <v>41692</v>
      </c>
      <c r="H17" s="25" t="n">
        <v>45019</v>
      </c>
      <c r="I17" s="25" t="n">
        <v>48434</v>
      </c>
      <c r="J17" s="25" t="n">
        <v>51081</v>
      </c>
      <c r="K17" s="25" t="n">
        <v>52259</v>
      </c>
      <c r="L17" s="25" t="n">
        <v>56001</v>
      </c>
      <c r="M17" s="25" t="n">
        <v>59116</v>
      </c>
      <c r="N17" s="25" t="n">
        <v>59288</v>
      </c>
      <c r="O17" s="25" t="n">
        <v>59038</v>
      </c>
      <c r="P17" s="25" t="n">
        <v>0</v>
      </c>
      <c r="Q17" s="25" t="n">
        <v>0</v>
      </c>
      <c r="R17" s="25" t="n">
        <v>0</v>
      </c>
      <c r="S17" s="25" t="n">
        <v>0</v>
      </c>
      <c r="T17" s="25" t="n">
        <v>54980</v>
      </c>
    </row>
    <row r="18" customFormat="false" ht="15" hidden="false" customHeight="false" outlineLevel="0" collapsed="false">
      <c r="A18" s="0" t="n">
        <v>5</v>
      </c>
      <c r="B18" s="0" t="s">
        <v>254</v>
      </c>
      <c r="C18" s="0" t="n">
        <v>40</v>
      </c>
      <c r="D18" s="0" t="n">
        <v>44</v>
      </c>
      <c r="E18" s="0" t="n">
        <v>42</v>
      </c>
      <c r="F18" s="0" t="s">
        <v>260</v>
      </c>
      <c r="G18" s="25" t="n">
        <v>483</v>
      </c>
      <c r="H18" s="25" t="n">
        <v>686</v>
      </c>
      <c r="I18" s="25" t="n">
        <v>560</v>
      </c>
      <c r="J18" s="25" t="n">
        <v>427</v>
      </c>
      <c r="K18" s="25" t="n">
        <v>771</v>
      </c>
      <c r="L18" s="25" t="n">
        <v>3759</v>
      </c>
      <c r="M18" s="25" t="n">
        <v>4164</v>
      </c>
      <c r="N18" s="25" t="n">
        <v>2419</v>
      </c>
      <c r="O18" s="25" t="n">
        <v>866</v>
      </c>
      <c r="P18" s="25" t="n">
        <v>14</v>
      </c>
      <c r="Q18" s="25" t="n">
        <v>0</v>
      </c>
      <c r="R18" s="25" t="n">
        <v>0</v>
      </c>
      <c r="S18" s="25" t="n">
        <v>0</v>
      </c>
      <c r="T18" s="25" t="n">
        <v>14149</v>
      </c>
      <c r="U18" s="27" t="n">
        <f aca="false">+SUM(G18:S18)-T18</f>
        <v>0</v>
      </c>
    </row>
    <row r="19" customFormat="false" ht="15" hidden="false" customHeight="false" outlineLevel="0" collapsed="false">
      <c r="A19" s="0" t="n">
        <v>5</v>
      </c>
      <c r="B19" s="0" t="s">
        <v>256</v>
      </c>
      <c r="C19" s="0" t="n">
        <v>40</v>
      </c>
      <c r="D19" s="0" t="n">
        <v>44</v>
      </c>
      <c r="E19" s="0" t="n">
        <v>42</v>
      </c>
      <c r="G19" s="25" t="n">
        <v>44016</v>
      </c>
      <c r="H19" s="25" t="n">
        <v>47066</v>
      </c>
      <c r="I19" s="25" t="n">
        <v>50716</v>
      </c>
      <c r="J19" s="25" t="n">
        <v>49912</v>
      </c>
      <c r="K19" s="25" t="n">
        <v>52648</v>
      </c>
      <c r="L19" s="25" t="n">
        <v>55883</v>
      </c>
      <c r="M19" s="25" t="n">
        <v>61171</v>
      </c>
      <c r="N19" s="25" t="n">
        <v>63587</v>
      </c>
      <c r="O19" s="25" t="n">
        <v>63686</v>
      </c>
      <c r="P19" s="25" t="n">
        <v>62459</v>
      </c>
      <c r="Q19" s="25" t="n">
        <v>0</v>
      </c>
      <c r="R19" s="25" t="n">
        <v>0</v>
      </c>
      <c r="S19" s="25" t="n">
        <v>0</v>
      </c>
      <c r="T19" s="25" t="n">
        <v>57847</v>
      </c>
    </row>
    <row r="20" customFormat="false" ht="15" hidden="false" customHeight="false" outlineLevel="0" collapsed="false">
      <c r="A20" s="0" t="n">
        <v>6</v>
      </c>
      <c r="B20" s="0" t="s">
        <v>254</v>
      </c>
      <c r="C20" s="0" t="n">
        <v>45</v>
      </c>
      <c r="D20" s="0" t="n">
        <v>49</v>
      </c>
      <c r="E20" s="0" t="n">
        <v>47</v>
      </c>
      <c r="F20" s="0" t="s">
        <v>261</v>
      </c>
      <c r="G20" s="25" t="n">
        <v>409</v>
      </c>
      <c r="H20" s="25" t="n">
        <v>581</v>
      </c>
      <c r="I20" s="25" t="n">
        <v>461</v>
      </c>
      <c r="J20" s="25" t="n">
        <v>410</v>
      </c>
      <c r="K20" s="25" t="n">
        <v>683</v>
      </c>
      <c r="L20" s="25" t="n">
        <v>3465</v>
      </c>
      <c r="M20" s="25" t="n">
        <v>3984</v>
      </c>
      <c r="N20" s="25" t="n">
        <v>2718</v>
      </c>
      <c r="O20" s="25" t="n">
        <v>2570</v>
      </c>
      <c r="P20" s="25" t="n">
        <v>677</v>
      </c>
      <c r="Q20" s="25" t="n">
        <v>24</v>
      </c>
      <c r="R20" s="25" t="n">
        <v>0</v>
      </c>
      <c r="S20" s="25" t="n">
        <v>0</v>
      </c>
      <c r="T20" s="25" t="n">
        <v>15982</v>
      </c>
      <c r="U20" s="27" t="n">
        <f aca="false">+SUM(G20:S20)-T20</f>
        <v>0</v>
      </c>
    </row>
    <row r="21" customFormat="false" ht="15" hidden="false" customHeight="false" outlineLevel="0" collapsed="false">
      <c r="A21" s="0" t="n">
        <v>6</v>
      </c>
      <c r="B21" s="0" t="s">
        <v>256</v>
      </c>
      <c r="C21" s="0" t="n">
        <v>45</v>
      </c>
      <c r="D21" s="0" t="n">
        <v>49</v>
      </c>
      <c r="E21" s="0" t="n">
        <v>47</v>
      </c>
      <c r="G21" s="25" t="n">
        <v>45093</v>
      </c>
      <c r="H21" s="25" t="n">
        <v>45716</v>
      </c>
      <c r="I21" s="25" t="n">
        <v>49330</v>
      </c>
      <c r="J21" s="25" t="n">
        <v>48026</v>
      </c>
      <c r="K21" s="25" t="n">
        <v>52320</v>
      </c>
      <c r="L21" s="25" t="n">
        <v>55604</v>
      </c>
      <c r="M21" s="25" t="n">
        <v>60540</v>
      </c>
      <c r="N21" s="25" t="n">
        <v>64125</v>
      </c>
      <c r="O21" s="25" t="n">
        <v>65598</v>
      </c>
      <c r="P21" s="25" t="n">
        <v>63924</v>
      </c>
      <c r="Q21" s="25" t="n">
        <v>58265</v>
      </c>
      <c r="R21" s="25" t="n">
        <v>0</v>
      </c>
      <c r="S21" s="25" t="n">
        <v>0</v>
      </c>
      <c r="T21" s="25" t="n">
        <v>59103</v>
      </c>
    </row>
    <row r="22" customFormat="false" ht="15" hidden="false" customHeight="false" outlineLevel="0" collapsed="false">
      <c r="A22" s="0" t="n">
        <v>7</v>
      </c>
      <c r="B22" s="0" t="s">
        <v>254</v>
      </c>
      <c r="C22" s="0" t="n">
        <v>50</v>
      </c>
      <c r="D22" s="0" t="n">
        <v>54</v>
      </c>
      <c r="E22" s="0" t="n">
        <v>52</v>
      </c>
      <c r="F22" s="0" t="s">
        <v>262</v>
      </c>
      <c r="G22" s="25" t="n">
        <v>383</v>
      </c>
      <c r="H22" s="25" t="n">
        <v>544</v>
      </c>
      <c r="I22" s="25" t="n">
        <v>490</v>
      </c>
      <c r="J22" s="25" t="n">
        <v>433</v>
      </c>
      <c r="K22" s="25" t="n">
        <v>684</v>
      </c>
      <c r="L22" s="25" t="n">
        <v>3315</v>
      </c>
      <c r="M22" s="25" t="n">
        <v>4125</v>
      </c>
      <c r="N22" s="25" t="n">
        <v>3038</v>
      </c>
      <c r="O22" s="25" t="n">
        <v>3456</v>
      </c>
      <c r="P22" s="25" t="n">
        <v>2222</v>
      </c>
      <c r="Q22" s="25" t="n">
        <v>894</v>
      </c>
      <c r="R22" s="25" t="n">
        <v>9</v>
      </c>
      <c r="S22" s="25" t="n">
        <v>0</v>
      </c>
      <c r="T22" s="25" t="n">
        <v>19593</v>
      </c>
      <c r="U22" s="27" t="n">
        <f aca="false">+SUM(G22:S22)-T22</f>
        <v>0</v>
      </c>
    </row>
    <row r="23" customFormat="false" ht="15" hidden="false" customHeight="false" outlineLevel="0" collapsed="false">
      <c r="A23" s="0" t="n">
        <v>7</v>
      </c>
      <c r="B23" s="0" t="s">
        <v>256</v>
      </c>
      <c r="C23" s="0" t="n">
        <v>50</v>
      </c>
      <c r="D23" s="0" t="n">
        <v>54</v>
      </c>
      <c r="E23" s="0" t="n">
        <v>52</v>
      </c>
      <c r="G23" s="25" t="n">
        <v>46101</v>
      </c>
      <c r="H23" s="25" t="n">
        <v>44823</v>
      </c>
      <c r="I23" s="25" t="n">
        <v>51094</v>
      </c>
      <c r="J23" s="25" t="n">
        <v>53774</v>
      </c>
      <c r="K23" s="25" t="n">
        <v>52110</v>
      </c>
      <c r="L23" s="25" t="n">
        <v>55287</v>
      </c>
      <c r="M23" s="25" t="n">
        <v>58968</v>
      </c>
      <c r="N23" s="25" t="n">
        <v>63250</v>
      </c>
      <c r="O23" s="25" t="n">
        <v>67115</v>
      </c>
      <c r="P23" s="25" t="n">
        <v>69234</v>
      </c>
      <c r="Q23" s="25" t="n">
        <v>64764</v>
      </c>
      <c r="R23" s="25" t="n">
        <v>84880</v>
      </c>
      <c r="S23" s="25" t="n">
        <v>0</v>
      </c>
      <c r="T23" s="25" t="n">
        <v>60691</v>
      </c>
    </row>
    <row r="24" customFormat="false" ht="15" hidden="false" customHeight="false" outlineLevel="0" collapsed="false">
      <c r="A24" s="0" t="n">
        <v>8</v>
      </c>
      <c r="B24" s="0" t="s">
        <v>254</v>
      </c>
      <c r="C24" s="0" t="n">
        <v>55</v>
      </c>
      <c r="D24" s="0" t="n">
        <v>59</v>
      </c>
      <c r="E24" s="0" t="n">
        <v>57</v>
      </c>
      <c r="F24" s="0" t="s">
        <v>263</v>
      </c>
      <c r="G24" s="25" t="n">
        <v>325</v>
      </c>
      <c r="H24" s="25" t="n">
        <v>400</v>
      </c>
      <c r="I24" s="25" t="n">
        <v>414</v>
      </c>
      <c r="J24" s="25" t="n">
        <v>371</v>
      </c>
      <c r="K24" s="25" t="n">
        <v>564</v>
      </c>
      <c r="L24" s="25" t="n">
        <v>2843</v>
      </c>
      <c r="M24" s="25" t="n">
        <v>3854</v>
      </c>
      <c r="N24" s="25" t="n">
        <v>3072</v>
      </c>
      <c r="O24" s="25" t="n">
        <v>3829</v>
      </c>
      <c r="P24" s="25" t="n">
        <v>2735</v>
      </c>
      <c r="Q24" s="25" t="n">
        <v>1805</v>
      </c>
      <c r="R24" s="25" t="n">
        <v>49</v>
      </c>
      <c r="S24" s="25" t="n">
        <v>0</v>
      </c>
      <c r="T24" s="25" t="n">
        <v>20261</v>
      </c>
      <c r="U24" s="27" t="n">
        <f aca="false">+SUM(G24:S24)-T24</f>
        <v>0</v>
      </c>
    </row>
    <row r="25" customFormat="false" ht="15" hidden="false" customHeight="false" outlineLevel="0" collapsed="false">
      <c r="A25" s="0" t="n">
        <v>8</v>
      </c>
      <c r="B25" s="0" t="s">
        <v>256</v>
      </c>
      <c r="C25" s="0" t="n">
        <v>55</v>
      </c>
      <c r="D25" s="0" t="n">
        <v>59</v>
      </c>
      <c r="E25" s="0" t="n">
        <v>57</v>
      </c>
      <c r="G25" s="25" t="n">
        <v>49153</v>
      </c>
      <c r="H25" s="25" t="n">
        <v>45144</v>
      </c>
      <c r="I25" s="25" t="n">
        <v>50451</v>
      </c>
      <c r="J25" s="25" t="n">
        <v>52558</v>
      </c>
      <c r="K25" s="25" t="n">
        <v>50684</v>
      </c>
      <c r="L25" s="25" t="n">
        <v>54593</v>
      </c>
      <c r="M25" s="25" t="n">
        <v>59276</v>
      </c>
      <c r="N25" s="25" t="n">
        <v>62232</v>
      </c>
      <c r="O25" s="25" t="n">
        <v>65517</v>
      </c>
      <c r="P25" s="25" t="n">
        <v>69642</v>
      </c>
      <c r="Q25" s="25" t="n">
        <v>74217</v>
      </c>
      <c r="R25" s="25" t="n">
        <v>67807</v>
      </c>
      <c r="S25" s="25" t="n">
        <v>0</v>
      </c>
      <c r="T25" s="25" t="n">
        <v>62014</v>
      </c>
    </row>
    <row r="26" customFormat="false" ht="15" hidden="false" customHeight="false" outlineLevel="0" collapsed="false">
      <c r="A26" s="0" t="n">
        <v>9</v>
      </c>
      <c r="B26" s="0" t="s">
        <v>254</v>
      </c>
      <c r="C26" s="0" t="n">
        <v>60</v>
      </c>
      <c r="D26" s="0" t="n">
        <v>64</v>
      </c>
      <c r="E26" s="0" t="n">
        <v>62</v>
      </c>
      <c r="F26" s="0" t="s">
        <v>264</v>
      </c>
      <c r="G26" s="25" t="n">
        <v>168</v>
      </c>
      <c r="H26" s="25" t="n">
        <v>205</v>
      </c>
      <c r="I26" s="25" t="n">
        <v>220</v>
      </c>
      <c r="J26" s="25" t="n">
        <v>202</v>
      </c>
      <c r="K26" s="25" t="n">
        <v>329</v>
      </c>
      <c r="L26" s="25" t="n">
        <v>1857</v>
      </c>
      <c r="M26" s="25" t="n">
        <v>2524</v>
      </c>
      <c r="N26" s="25" t="n">
        <v>2319</v>
      </c>
      <c r="O26" s="25" t="n">
        <v>2917</v>
      </c>
      <c r="P26" s="25" t="n">
        <v>2049</v>
      </c>
      <c r="Q26" s="25" t="n">
        <v>1302</v>
      </c>
      <c r="R26" s="25" t="n">
        <v>45</v>
      </c>
      <c r="S26" s="25" t="n">
        <v>0</v>
      </c>
      <c r="T26" s="25" t="n">
        <v>14137</v>
      </c>
      <c r="U26" s="27" t="n">
        <f aca="false">+SUM(G26:S26)-T26</f>
        <v>0</v>
      </c>
    </row>
    <row r="27" customFormat="false" ht="15" hidden="false" customHeight="false" outlineLevel="0" collapsed="false">
      <c r="A27" s="0" t="n">
        <v>9</v>
      </c>
      <c r="B27" s="0" t="s">
        <v>256</v>
      </c>
      <c r="C27" s="0" t="n">
        <v>60</v>
      </c>
      <c r="D27" s="0" t="n">
        <v>64</v>
      </c>
      <c r="E27" s="0" t="n">
        <v>62</v>
      </c>
      <c r="G27" s="25" t="n">
        <v>50643</v>
      </c>
      <c r="H27" s="25" t="n">
        <v>43690</v>
      </c>
      <c r="I27" s="25" t="n">
        <v>46311</v>
      </c>
      <c r="J27" s="25" t="n">
        <v>49229</v>
      </c>
      <c r="K27" s="25" t="n">
        <v>52771</v>
      </c>
      <c r="L27" s="25" t="n">
        <v>54643</v>
      </c>
      <c r="M27" s="25" t="n">
        <v>57940</v>
      </c>
      <c r="N27" s="25" t="n">
        <v>61520</v>
      </c>
      <c r="O27" s="25" t="n">
        <v>63446</v>
      </c>
      <c r="P27" s="25" t="n">
        <v>67053</v>
      </c>
      <c r="Q27" s="25" t="n">
        <v>70588</v>
      </c>
      <c r="R27" s="25" t="n">
        <v>64004</v>
      </c>
      <c r="S27" s="25" t="n">
        <v>0</v>
      </c>
      <c r="T27" s="25" t="n">
        <v>61016</v>
      </c>
    </row>
    <row r="28" customFormat="false" ht="15" hidden="false" customHeight="false" outlineLevel="0" collapsed="false">
      <c r="A28" s="0" t="n">
        <v>10</v>
      </c>
      <c r="B28" s="0" t="s">
        <v>254</v>
      </c>
      <c r="C28" s="0" t="n">
        <v>65</v>
      </c>
      <c r="D28" s="0" t="n">
        <v>69</v>
      </c>
      <c r="E28" s="0" t="n">
        <v>67</v>
      </c>
      <c r="F28" s="0" t="s">
        <v>283</v>
      </c>
      <c r="G28" s="25" t="n">
        <v>46</v>
      </c>
      <c r="H28" s="25" t="n">
        <v>72</v>
      </c>
      <c r="I28" s="25" t="n">
        <v>64</v>
      </c>
      <c r="J28" s="25" t="n">
        <v>63</v>
      </c>
      <c r="K28" s="25" t="n">
        <v>121</v>
      </c>
      <c r="L28" s="25" t="n">
        <v>612</v>
      </c>
      <c r="M28" s="25" t="n">
        <v>833</v>
      </c>
      <c r="N28" s="25" t="n">
        <v>716</v>
      </c>
      <c r="O28" s="25" t="n">
        <v>856</v>
      </c>
      <c r="P28" s="25" t="n">
        <v>584</v>
      </c>
      <c r="Q28" s="25" t="n">
        <v>297</v>
      </c>
      <c r="R28" s="25" t="n">
        <v>9</v>
      </c>
      <c r="S28" s="25" t="n">
        <v>1</v>
      </c>
      <c r="T28" s="25" t="n">
        <v>4274</v>
      </c>
      <c r="U28" s="27" t="n">
        <f aca="false">+SUM(G28:S28)-T28</f>
        <v>0</v>
      </c>
    </row>
    <row r="29" customFormat="false" ht="15" hidden="false" customHeight="false" outlineLevel="0" collapsed="false">
      <c r="A29" s="0" t="n">
        <v>10</v>
      </c>
      <c r="B29" s="0" t="s">
        <v>256</v>
      </c>
      <c r="C29" s="0" t="n">
        <v>65</v>
      </c>
      <c r="D29" s="0" t="n">
        <v>69</v>
      </c>
      <c r="E29" s="0" t="n">
        <v>67</v>
      </c>
      <c r="G29" s="25" t="n">
        <v>51301</v>
      </c>
      <c r="H29" s="25" t="n">
        <v>43654</v>
      </c>
      <c r="I29" s="25" t="n">
        <v>43269</v>
      </c>
      <c r="J29" s="25" t="n">
        <v>45762</v>
      </c>
      <c r="K29" s="25" t="n">
        <v>46703</v>
      </c>
      <c r="L29" s="25" t="n">
        <v>54828</v>
      </c>
      <c r="M29" s="25" t="n">
        <v>57745</v>
      </c>
      <c r="N29" s="25" t="n">
        <v>59166</v>
      </c>
      <c r="O29" s="25" t="n">
        <v>61733</v>
      </c>
      <c r="P29" s="25" t="n">
        <v>66768</v>
      </c>
      <c r="Q29" s="25" t="n">
        <v>69176</v>
      </c>
      <c r="R29" s="25" t="n">
        <v>67664</v>
      </c>
      <c r="S29" s="200" t="n">
        <v>149750</v>
      </c>
      <c r="T29" s="25" t="n">
        <v>59421</v>
      </c>
    </row>
    <row r="30" customFormat="false" ht="15" hidden="false" customHeight="false" outlineLevel="0" collapsed="false">
      <c r="A30" s="0" t="n">
        <v>11</v>
      </c>
      <c r="B30" s="0" t="s">
        <v>254</v>
      </c>
      <c r="C30" s="0" t="n">
        <v>70</v>
      </c>
      <c r="D30" s="5" t="n">
        <v>74</v>
      </c>
      <c r="E30" s="5" t="n">
        <v>72</v>
      </c>
      <c r="F30" s="0" t="s">
        <v>326</v>
      </c>
      <c r="G30" s="25" t="n">
        <v>19</v>
      </c>
      <c r="H30" s="25" t="n">
        <v>21</v>
      </c>
      <c r="I30" s="25" t="n">
        <v>27</v>
      </c>
      <c r="J30" s="25" t="n">
        <v>23</v>
      </c>
      <c r="K30" s="25" t="n">
        <v>32</v>
      </c>
      <c r="L30" s="25" t="n">
        <v>167</v>
      </c>
      <c r="M30" s="25" t="n">
        <v>189</v>
      </c>
      <c r="N30" s="25" t="n">
        <v>109</v>
      </c>
      <c r="O30" s="25" t="n">
        <v>136</v>
      </c>
      <c r="P30" s="25" t="n">
        <v>86</v>
      </c>
      <c r="Q30" s="25" t="n">
        <v>47</v>
      </c>
      <c r="R30" s="25" t="n">
        <v>5</v>
      </c>
      <c r="S30" s="25" t="n">
        <v>0</v>
      </c>
      <c r="T30" s="25" t="n">
        <v>861</v>
      </c>
      <c r="U30" s="27" t="n">
        <f aca="false">+SUM(G30:S30)-T30</f>
        <v>0</v>
      </c>
    </row>
    <row r="31" customFormat="false" ht="15" hidden="false" customHeight="false" outlineLevel="0" collapsed="false">
      <c r="A31" s="0" t="n">
        <v>11</v>
      </c>
      <c r="B31" s="0" t="s">
        <v>256</v>
      </c>
      <c r="C31" s="0" t="n">
        <v>70</v>
      </c>
      <c r="D31" s="5" t="n">
        <v>74</v>
      </c>
      <c r="E31" s="5" t="n">
        <v>72</v>
      </c>
      <c r="G31" s="25" t="n">
        <v>35361</v>
      </c>
      <c r="H31" s="25" t="n">
        <v>34951</v>
      </c>
      <c r="I31" s="25" t="n">
        <v>44173</v>
      </c>
      <c r="J31" s="25" t="n">
        <v>40045</v>
      </c>
      <c r="K31" s="25" t="n">
        <v>40964</v>
      </c>
      <c r="L31" s="25" t="n">
        <v>44084</v>
      </c>
      <c r="M31" s="25" t="n">
        <v>49821</v>
      </c>
      <c r="N31" s="25" t="n">
        <v>55078</v>
      </c>
      <c r="O31" s="25" t="n">
        <v>56085</v>
      </c>
      <c r="P31" s="25" t="n">
        <v>60308</v>
      </c>
      <c r="Q31" s="25" t="n">
        <v>58540</v>
      </c>
      <c r="R31" s="25" t="n">
        <v>72720</v>
      </c>
      <c r="S31" s="25" t="n">
        <v>0</v>
      </c>
      <c r="T31" s="25" t="n">
        <v>50570</v>
      </c>
    </row>
    <row r="32" customFormat="false" ht="15" hidden="false" customHeight="false" outlineLevel="0" collapsed="false">
      <c r="A32" s="0" t="n">
        <v>12</v>
      </c>
      <c r="B32" s="0" t="s">
        <v>254</v>
      </c>
      <c r="E32" s="0" t="s">
        <v>251</v>
      </c>
      <c r="F32" s="0" t="s">
        <v>308</v>
      </c>
      <c r="G32" s="25" t="n">
        <v>4492</v>
      </c>
      <c r="H32" s="25" t="n">
        <v>5592</v>
      </c>
      <c r="I32" s="25" t="n">
        <v>4502</v>
      </c>
      <c r="J32" s="25" t="n">
        <v>3699</v>
      </c>
      <c r="K32" s="25" t="n">
        <v>5678</v>
      </c>
      <c r="L32" s="25" t="n">
        <v>24918</v>
      </c>
      <c r="M32" s="25" t="n">
        <v>24434</v>
      </c>
      <c r="N32" s="25" t="n">
        <v>15055</v>
      </c>
      <c r="O32" s="25" t="n">
        <v>14653</v>
      </c>
      <c r="P32" s="25" t="n">
        <v>8367</v>
      </c>
      <c r="Q32" s="25" t="n">
        <v>4369</v>
      </c>
      <c r="R32" s="25" t="n">
        <v>117</v>
      </c>
      <c r="S32" s="25" t="n">
        <v>1</v>
      </c>
      <c r="T32" s="25" t="n">
        <v>115877</v>
      </c>
      <c r="U32" s="27" t="n">
        <f aca="false">+SUM(G32:S32)-T32</f>
        <v>0</v>
      </c>
    </row>
    <row r="33" customFormat="false" ht="15" hidden="false" customHeight="false" outlineLevel="0" collapsed="false">
      <c r="A33" s="0" t="n">
        <v>12</v>
      </c>
      <c r="B33" s="0" t="s">
        <v>256</v>
      </c>
      <c r="E33" s="0" t="s">
        <v>251</v>
      </c>
      <c r="G33" s="25" t="n">
        <v>41098</v>
      </c>
      <c r="H33" s="25" t="n">
        <v>42204</v>
      </c>
      <c r="I33" s="25" t="n">
        <v>46856</v>
      </c>
      <c r="J33" s="25" t="n">
        <v>49178</v>
      </c>
      <c r="K33" s="25" t="n">
        <v>50639</v>
      </c>
      <c r="L33" s="25" t="n">
        <v>54483</v>
      </c>
      <c r="M33" s="25" t="n">
        <v>59252</v>
      </c>
      <c r="N33" s="25" t="n">
        <v>62559</v>
      </c>
      <c r="O33" s="25" t="n">
        <v>65069</v>
      </c>
      <c r="P33" s="25" t="n">
        <v>68128</v>
      </c>
      <c r="Q33" s="25" t="n">
        <v>70602</v>
      </c>
      <c r="R33" s="25" t="n">
        <v>67857</v>
      </c>
      <c r="S33" s="201" t="n">
        <f aca="false">+S29</f>
        <v>149750</v>
      </c>
      <c r="T33" s="25" t="n">
        <v>57718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K9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6" ySplit="8" topLeftCell="P9" activePane="bottomRight" state="frozen"/>
      <selection pane="topLeft" activeCell="A1" activeCellId="0" sqref="A1"/>
      <selection pane="topRight" activeCell="P1" activeCellId="0" sqref="P1"/>
      <selection pane="bottomLeft" activeCell="A9" activeCellId="0" sqref="A9"/>
      <selection pane="bottomRight" activeCell="Q20" activeCellId="0" sqref="Q20"/>
    </sheetView>
  </sheetViews>
  <sheetFormatPr defaultRowHeight="15" zeroHeight="false" outlineLevelRow="0" outlineLevelCol="0"/>
  <cols>
    <col collapsed="false" customWidth="true" hidden="false" outlineLevel="0" max="19" min="1" style="0" width="8.67"/>
    <col collapsed="false" customWidth="true" hidden="false" outlineLevel="0" max="20" min="20" style="0" width="9.59"/>
    <col collapsed="false" customWidth="true" hidden="false" outlineLevel="0" max="1025" min="2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486</v>
      </c>
      <c r="C2" s="0" t="s">
        <v>268</v>
      </c>
    </row>
    <row r="3" customFormat="false" ht="15" hidden="false" customHeight="false" outlineLevel="0" collapsed="false">
      <c r="A3" s="0" t="s">
        <v>149</v>
      </c>
      <c r="B3" s="0" t="s">
        <v>487</v>
      </c>
      <c r="C3" s="0" t="s">
        <v>271</v>
      </c>
    </row>
    <row r="4" customFormat="false" ht="15" hidden="false" customHeight="false" outlineLevel="0" collapsed="false">
      <c r="A4" s="0" t="s">
        <v>272</v>
      </c>
      <c r="B4" s="0" t="s">
        <v>273</v>
      </c>
      <c r="C4" s="0" t="s">
        <v>274</v>
      </c>
    </row>
    <row r="5" customFormat="false" ht="15" hidden="false" customHeight="false" outlineLevel="0" collapsed="false">
      <c r="A5" s="3"/>
      <c r="E5" s="0" t="s">
        <v>488</v>
      </c>
    </row>
    <row r="6" customFormat="false" ht="15" hidden="false" customHeight="false" outlineLevel="0" collapsed="false">
      <c r="E6" s="0" t="s">
        <v>489</v>
      </c>
    </row>
    <row r="7" customFormat="false" ht="15" hidden="false" customHeight="false" outlineLevel="0" collapsed="false">
      <c r="G7" s="0" t="n">
        <v>0</v>
      </c>
      <c r="H7" s="0" t="n">
        <v>1</v>
      </c>
      <c r="I7" s="0" t="n">
        <v>2</v>
      </c>
      <c r="J7" s="0" t="n">
        <v>3</v>
      </c>
      <c r="K7" s="0" t="n">
        <v>4</v>
      </c>
      <c r="L7" s="0" t="s">
        <v>355</v>
      </c>
      <c r="M7" s="0" t="s">
        <v>356</v>
      </c>
      <c r="N7" s="0" t="s">
        <v>357</v>
      </c>
      <c r="O7" s="0" t="s">
        <v>325</v>
      </c>
      <c r="P7" s="0" t="s">
        <v>257</v>
      </c>
      <c r="Q7" s="0" t="s">
        <v>258</v>
      </c>
      <c r="R7" s="0" t="s">
        <v>259</v>
      </c>
      <c r="S7" s="0" t="s">
        <v>484</v>
      </c>
    </row>
    <row r="8" customFormat="false" ht="15" hidden="false" customHeight="false" outlineLevel="0" collapsed="false">
      <c r="A8" s="0" t="s">
        <v>245</v>
      </c>
      <c r="B8" s="0" t="s">
        <v>246</v>
      </c>
      <c r="C8" s="0" t="s">
        <v>247</v>
      </c>
      <c r="D8" s="0" t="s">
        <v>248</v>
      </c>
      <c r="E8" s="0" t="s">
        <v>249</v>
      </c>
      <c r="F8" s="0" t="s">
        <v>250</v>
      </c>
      <c r="G8" s="0" t="n">
        <v>0</v>
      </c>
      <c r="H8" s="0" t="n">
        <v>1</v>
      </c>
      <c r="I8" s="0" t="n">
        <v>2</v>
      </c>
      <c r="J8" s="0" t="n">
        <v>3</v>
      </c>
      <c r="K8" s="0" t="n">
        <v>4</v>
      </c>
      <c r="L8" s="0" t="n">
        <v>7</v>
      </c>
      <c r="M8" s="0" t="n">
        <v>12</v>
      </c>
      <c r="N8" s="0" t="n">
        <v>17</v>
      </c>
      <c r="O8" s="0" t="n">
        <v>22</v>
      </c>
      <c r="P8" s="0" t="n">
        <v>27</v>
      </c>
      <c r="Q8" s="0" t="n">
        <v>32</v>
      </c>
      <c r="R8" s="0" t="n">
        <v>37</v>
      </c>
      <c r="S8" s="0" t="n">
        <v>42</v>
      </c>
      <c r="T8" s="0" t="s">
        <v>251</v>
      </c>
    </row>
    <row r="9" customFormat="false" ht="15" hidden="false" customHeight="false" outlineLevel="0" collapsed="false">
      <c r="A9" s="0" t="n">
        <v>1</v>
      </c>
      <c r="B9" s="0" t="s">
        <v>280</v>
      </c>
      <c r="C9" s="0" t="n">
        <v>45</v>
      </c>
      <c r="D9" s="0" t="n">
        <v>49</v>
      </c>
      <c r="E9" s="0" t="n">
        <v>47</v>
      </c>
      <c r="F9" s="0" t="s">
        <v>490</v>
      </c>
      <c r="G9" s="0" t="n">
        <v>0</v>
      </c>
      <c r="H9" s="0" t="n">
        <v>0</v>
      </c>
      <c r="I9" s="0" t="n">
        <v>0</v>
      </c>
      <c r="J9" s="0" t="n">
        <v>0</v>
      </c>
      <c r="K9" s="0" t="n">
        <v>0</v>
      </c>
      <c r="L9" s="0" t="n">
        <v>0</v>
      </c>
      <c r="M9" s="0" t="n">
        <v>0</v>
      </c>
      <c r="N9" s="0" t="n">
        <v>0</v>
      </c>
      <c r="O9" s="0" t="n">
        <v>0</v>
      </c>
      <c r="P9" s="0" t="n">
        <v>0</v>
      </c>
      <c r="Q9" s="0" t="n">
        <v>0</v>
      </c>
      <c r="R9" s="0" t="n">
        <v>0</v>
      </c>
      <c r="S9" s="0" t="n">
        <v>0</v>
      </c>
      <c r="T9" s="0" t="n">
        <v>0</v>
      </c>
    </row>
    <row r="10" customFormat="false" ht="15" hidden="false" customHeight="false" outlineLevel="0" collapsed="false">
      <c r="A10" s="0" t="n">
        <v>1</v>
      </c>
      <c r="B10" s="0" t="s">
        <v>282</v>
      </c>
      <c r="C10" s="0" t="n">
        <v>45</v>
      </c>
      <c r="D10" s="0" t="n">
        <v>49</v>
      </c>
      <c r="E10" s="0" t="n">
        <v>47</v>
      </c>
      <c r="G10" s="0" t="n">
        <v>0</v>
      </c>
      <c r="H10" s="0" t="n">
        <v>0</v>
      </c>
      <c r="I10" s="0" t="n">
        <v>0</v>
      </c>
      <c r="J10" s="0" t="n">
        <v>0</v>
      </c>
      <c r="K10" s="0" t="n">
        <v>0</v>
      </c>
      <c r="L10" s="0" t="n">
        <v>0</v>
      </c>
      <c r="M10" s="0" t="n">
        <v>0</v>
      </c>
      <c r="N10" s="0" t="n">
        <v>0</v>
      </c>
      <c r="O10" s="0" t="n">
        <v>0</v>
      </c>
      <c r="P10" s="0" t="n">
        <v>0</v>
      </c>
      <c r="Q10" s="0" t="n">
        <v>0</v>
      </c>
      <c r="R10" s="0" t="n">
        <v>0</v>
      </c>
      <c r="S10" s="0" t="n">
        <v>0</v>
      </c>
      <c r="T10" s="0" t="n">
        <v>0</v>
      </c>
    </row>
    <row r="11" customFormat="false" ht="15" hidden="false" customHeight="false" outlineLevel="0" collapsed="false">
      <c r="A11" s="0" t="n">
        <v>2</v>
      </c>
      <c r="B11" s="0" t="s">
        <v>280</v>
      </c>
      <c r="C11" s="0" t="n">
        <v>50</v>
      </c>
      <c r="D11" s="0" t="n">
        <v>54</v>
      </c>
      <c r="E11" s="0" t="n">
        <v>52</v>
      </c>
      <c r="F11" s="0" t="s">
        <v>262</v>
      </c>
      <c r="G11" s="0" t="n">
        <v>0</v>
      </c>
      <c r="H11" s="0" t="n">
        <v>0</v>
      </c>
      <c r="I11" s="0" t="n">
        <v>2</v>
      </c>
      <c r="J11" s="0" t="n">
        <v>0</v>
      </c>
      <c r="K11" s="0" t="n">
        <v>0</v>
      </c>
      <c r="L11" s="0" t="n">
        <v>0</v>
      </c>
      <c r="M11" s="0" t="n">
        <v>0</v>
      </c>
      <c r="N11" s="0" t="n">
        <v>0</v>
      </c>
      <c r="O11" s="0" t="n">
        <v>0</v>
      </c>
      <c r="P11" s="0" t="n">
        <v>0</v>
      </c>
      <c r="Q11" s="0" t="n">
        <v>0</v>
      </c>
      <c r="R11" s="0" t="n">
        <v>0</v>
      </c>
      <c r="S11" s="0" t="n">
        <v>0</v>
      </c>
      <c r="T11" s="0" t="n">
        <v>2</v>
      </c>
    </row>
    <row r="12" customFormat="false" ht="15" hidden="false" customHeight="false" outlineLevel="0" collapsed="false">
      <c r="A12" s="0" t="n">
        <v>2</v>
      </c>
      <c r="B12" s="0" t="s">
        <v>282</v>
      </c>
      <c r="C12" s="0" t="n">
        <v>50</v>
      </c>
      <c r="D12" s="0" t="n">
        <v>54</v>
      </c>
      <c r="E12" s="0" t="n">
        <v>52</v>
      </c>
      <c r="G12" s="0" t="n">
        <v>0</v>
      </c>
      <c r="H12" s="0" t="n">
        <v>0</v>
      </c>
      <c r="I12" s="0" t="n">
        <v>109</v>
      </c>
      <c r="J12" s="0" t="n">
        <v>0</v>
      </c>
      <c r="K12" s="0" t="n">
        <v>0</v>
      </c>
      <c r="L12" s="0" t="n">
        <v>0</v>
      </c>
      <c r="M12" s="0" t="n">
        <v>0</v>
      </c>
      <c r="N12" s="0" t="n">
        <v>0</v>
      </c>
      <c r="O12" s="0" t="n">
        <v>0</v>
      </c>
      <c r="P12" s="0" t="n">
        <v>0</v>
      </c>
      <c r="Q12" s="0" t="n">
        <v>0</v>
      </c>
      <c r="R12" s="0" t="n">
        <v>0</v>
      </c>
      <c r="S12" s="0" t="n">
        <v>0</v>
      </c>
      <c r="T12" s="0" t="n">
        <v>109</v>
      </c>
    </row>
    <row r="13" customFormat="false" ht="15" hidden="false" customHeight="false" outlineLevel="0" collapsed="false">
      <c r="A13" s="0" t="n">
        <v>3</v>
      </c>
      <c r="B13" s="0" t="s">
        <v>280</v>
      </c>
      <c r="C13" s="0" t="n">
        <v>55</v>
      </c>
      <c r="D13" s="0" t="n">
        <v>59</v>
      </c>
      <c r="E13" s="0" t="n">
        <v>57</v>
      </c>
      <c r="F13" s="0" t="s">
        <v>263</v>
      </c>
      <c r="G13" s="0" t="n">
        <v>83</v>
      </c>
      <c r="H13" s="0" t="n">
        <v>180</v>
      </c>
      <c r="I13" s="0" t="n">
        <v>85</v>
      </c>
      <c r="J13" s="0" t="n">
        <v>43</v>
      </c>
      <c r="K13" s="0" t="n">
        <v>17</v>
      </c>
      <c r="L13" s="0" t="n">
        <v>1</v>
      </c>
      <c r="M13" s="0" t="n">
        <v>0</v>
      </c>
      <c r="N13" s="0" t="n">
        <v>0</v>
      </c>
      <c r="O13" s="0" t="n">
        <v>0</v>
      </c>
      <c r="P13" s="0" t="n">
        <v>0</v>
      </c>
      <c r="Q13" s="0" t="n">
        <v>0</v>
      </c>
      <c r="R13" s="0" t="n">
        <v>0</v>
      </c>
      <c r="S13" s="0" t="n">
        <v>0</v>
      </c>
      <c r="T13" s="0" t="n">
        <v>409</v>
      </c>
    </row>
    <row r="14" customFormat="false" ht="15" hidden="false" customHeight="false" outlineLevel="0" collapsed="false">
      <c r="A14" s="0" t="n">
        <v>3</v>
      </c>
      <c r="B14" s="0" t="s">
        <v>282</v>
      </c>
      <c r="C14" s="0" t="n">
        <v>55</v>
      </c>
      <c r="D14" s="0" t="n">
        <v>59</v>
      </c>
      <c r="E14" s="0" t="n">
        <v>57</v>
      </c>
      <c r="G14" s="0" t="n">
        <v>2172</v>
      </c>
      <c r="H14" s="0" t="n">
        <v>2225</v>
      </c>
      <c r="I14" s="0" t="n">
        <v>2220</v>
      </c>
      <c r="J14" s="0" t="n">
        <v>1717</v>
      </c>
      <c r="K14" s="0" t="n">
        <v>1117</v>
      </c>
      <c r="L14" s="0" t="s">
        <v>491</v>
      </c>
      <c r="M14" s="0" t="n">
        <v>0</v>
      </c>
      <c r="N14" s="0" t="n">
        <v>0</v>
      </c>
      <c r="O14" s="0" t="n">
        <v>0</v>
      </c>
      <c r="P14" s="0" t="n">
        <v>0</v>
      </c>
      <c r="Q14" s="0" t="n">
        <v>0</v>
      </c>
      <c r="R14" s="0" t="n">
        <v>0</v>
      </c>
      <c r="S14" s="0" t="n">
        <v>0</v>
      </c>
      <c r="T14" s="0" t="n">
        <v>2109</v>
      </c>
    </row>
    <row r="15" customFormat="false" ht="15" hidden="false" customHeight="false" outlineLevel="0" collapsed="false">
      <c r="A15" s="0" t="n">
        <v>4</v>
      </c>
      <c r="B15" s="0" t="s">
        <v>280</v>
      </c>
      <c r="C15" s="0" t="n">
        <v>60</v>
      </c>
      <c r="D15" s="0" t="n">
        <v>64</v>
      </c>
      <c r="E15" s="0" t="n">
        <v>62</v>
      </c>
      <c r="F15" s="0" t="s">
        <v>264</v>
      </c>
      <c r="G15" s="0" t="n">
        <v>250</v>
      </c>
      <c r="H15" s="0" t="n">
        <v>646</v>
      </c>
      <c r="I15" s="0" t="n">
        <v>383</v>
      </c>
      <c r="J15" s="0" t="n">
        <v>171</v>
      </c>
      <c r="K15" s="0" t="n">
        <v>107</v>
      </c>
      <c r="L15" s="0" t="n">
        <v>173</v>
      </c>
      <c r="M15" s="0" t="n">
        <v>0</v>
      </c>
      <c r="N15" s="0" t="n">
        <v>0</v>
      </c>
      <c r="O15" s="0" t="n">
        <v>0</v>
      </c>
      <c r="P15" s="0" t="n">
        <v>0</v>
      </c>
      <c r="Q15" s="0" t="n">
        <v>0</v>
      </c>
      <c r="R15" s="0" t="n">
        <v>0</v>
      </c>
      <c r="S15" s="0" t="n">
        <v>0</v>
      </c>
      <c r="T15" s="0" t="n">
        <v>1730</v>
      </c>
    </row>
    <row r="16" customFormat="false" ht="15" hidden="false" customHeight="false" outlineLevel="0" collapsed="false">
      <c r="A16" s="0" t="n">
        <v>4</v>
      </c>
      <c r="B16" s="0" t="s">
        <v>282</v>
      </c>
      <c r="C16" s="0" t="n">
        <v>60</v>
      </c>
      <c r="D16" s="0" t="n">
        <v>64</v>
      </c>
      <c r="E16" s="0" t="n">
        <v>62</v>
      </c>
      <c r="G16" s="0" t="n">
        <v>2350</v>
      </c>
      <c r="H16" s="0" t="n">
        <v>2288</v>
      </c>
      <c r="I16" s="0" t="n">
        <v>2177</v>
      </c>
      <c r="J16" s="0" t="n">
        <v>1927</v>
      </c>
      <c r="K16" s="0" t="n">
        <v>1561</v>
      </c>
      <c r="L16" s="0" t="n">
        <v>822</v>
      </c>
      <c r="M16" s="0" t="n">
        <v>0</v>
      </c>
      <c r="N16" s="0" t="n">
        <v>0</v>
      </c>
      <c r="O16" s="0" t="n">
        <v>0</v>
      </c>
      <c r="P16" s="0" t="n">
        <v>0</v>
      </c>
      <c r="Q16" s="0" t="n">
        <v>0</v>
      </c>
      <c r="R16" s="0" t="n">
        <v>0</v>
      </c>
      <c r="S16" s="0" t="n">
        <v>0</v>
      </c>
      <c r="T16" s="0" t="n">
        <v>2045</v>
      </c>
    </row>
    <row r="17" customFormat="false" ht="15" hidden="false" customHeight="false" outlineLevel="0" collapsed="false">
      <c r="A17" s="0" t="n">
        <v>5</v>
      </c>
      <c r="B17" s="0" t="s">
        <v>280</v>
      </c>
      <c r="C17" s="0" t="n">
        <v>65</v>
      </c>
      <c r="D17" s="0" t="n">
        <v>69</v>
      </c>
      <c r="E17" s="0" t="n">
        <v>67</v>
      </c>
      <c r="F17" s="0" t="s">
        <v>283</v>
      </c>
      <c r="G17" s="0" t="n">
        <v>833</v>
      </c>
      <c r="H17" s="0" t="n">
        <v>2225</v>
      </c>
      <c r="I17" s="0" t="n">
        <v>1805</v>
      </c>
      <c r="J17" s="0" t="n">
        <v>1579</v>
      </c>
      <c r="K17" s="0" t="n">
        <v>1214</v>
      </c>
      <c r="L17" s="0" t="n">
        <v>680</v>
      </c>
      <c r="M17" s="0" t="n">
        <v>84</v>
      </c>
      <c r="N17" s="0" t="n">
        <v>0</v>
      </c>
      <c r="O17" s="0" t="n">
        <v>0</v>
      </c>
      <c r="P17" s="0" t="n">
        <v>0</v>
      </c>
      <c r="Q17" s="0" t="n">
        <v>0</v>
      </c>
      <c r="R17" s="0" t="n">
        <v>0</v>
      </c>
      <c r="S17" s="0" t="n">
        <v>0</v>
      </c>
      <c r="T17" s="0" t="n">
        <v>8420</v>
      </c>
    </row>
    <row r="18" customFormat="false" ht="15" hidden="false" customHeight="false" outlineLevel="0" collapsed="false">
      <c r="A18" s="0" t="n">
        <v>5</v>
      </c>
      <c r="B18" s="0" t="s">
        <v>282</v>
      </c>
      <c r="C18" s="0" t="n">
        <v>65</v>
      </c>
      <c r="D18" s="0" t="n">
        <v>69</v>
      </c>
      <c r="E18" s="0" t="n">
        <v>67</v>
      </c>
      <c r="G18" s="0" t="n">
        <v>1460</v>
      </c>
      <c r="H18" s="0" t="n">
        <v>1497</v>
      </c>
      <c r="I18" s="0" t="n">
        <v>1459</v>
      </c>
      <c r="J18" s="0" t="n">
        <v>1408</v>
      </c>
      <c r="K18" s="0" t="n">
        <v>1288</v>
      </c>
      <c r="L18" s="0" t="n">
        <v>1341</v>
      </c>
      <c r="M18" s="0" t="n">
        <v>689</v>
      </c>
      <c r="N18" s="0" t="n">
        <v>0</v>
      </c>
      <c r="O18" s="0" t="n">
        <v>0</v>
      </c>
      <c r="P18" s="0" t="n">
        <v>0</v>
      </c>
      <c r="Q18" s="0" t="n">
        <v>0</v>
      </c>
      <c r="R18" s="0" t="n">
        <v>0</v>
      </c>
      <c r="S18" s="0" t="n">
        <v>0</v>
      </c>
      <c r="T18" s="0" t="n">
        <v>1418</v>
      </c>
    </row>
    <row r="19" customFormat="false" ht="15" hidden="false" customHeight="false" outlineLevel="0" collapsed="false">
      <c r="A19" s="0" t="n">
        <v>6</v>
      </c>
      <c r="B19" s="0" t="s">
        <v>280</v>
      </c>
      <c r="C19" s="0" t="n">
        <v>70</v>
      </c>
      <c r="D19" s="0" t="n">
        <v>74</v>
      </c>
      <c r="E19" s="0" t="n">
        <v>72</v>
      </c>
      <c r="F19" s="0" t="s">
        <v>284</v>
      </c>
      <c r="G19" s="0" t="n">
        <v>54</v>
      </c>
      <c r="H19" s="0" t="n">
        <v>215</v>
      </c>
      <c r="I19" s="0" t="n">
        <v>291</v>
      </c>
      <c r="J19" s="0" t="n">
        <v>285</v>
      </c>
      <c r="K19" s="0" t="n">
        <v>411</v>
      </c>
      <c r="L19" s="0" t="n">
        <v>4959</v>
      </c>
      <c r="M19" s="0" t="n">
        <v>309</v>
      </c>
      <c r="N19" s="0" t="n">
        <v>5</v>
      </c>
      <c r="O19" s="0" t="n">
        <v>0</v>
      </c>
      <c r="P19" s="0" t="n">
        <v>0</v>
      </c>
      <c r="Q19" s="0" t="n">
        <v>0</v>
      </c>
      <c r="R19" s="0" t="n">
        <v>0</v>
      </c>
      <c r="S19" s="0" t="n">
        <v>0</v>
      </c>
      <c r="T19" s="0" t="n">
        <v>6529</v>
      </c>
    </row>
    <row r="20" customFormat="false" ht="15" hidden="false" customHeight="false" outlineLevel="0" collapsed="false">
      <c r="A20" s="0" t="n">
        <v>6</v>
      </c>
      <c r="B20" s="0" t="s">
        <v>282</v>
      </c>
      <c r="C20" s="0" t="n">
        <v>70</v>
      </c>
      <c r="D20" s="0" t="n">
        <v>74</v>
      </c>
      <c r="E20" s="0" t="n">
        <v>72</v>
      </c>
      <c r="G20" s="0" t="n">
        <v>1571</v>
      </c>
      <c r="H20" s="0" t="n">
        <v>1534</v>
      </c>
      <c r="I20" s="0" t="n">
        <v>1495</v>
      </c>
      <c r="J20" s="0" t="n">
        <v>1366</v>
      </c>
      <c r="K20" s="0" t="n">
        <v>1512</v>
      </c>
      <c r="L20" s="0" t="n">
        <v>1105</v>
      </c>
      <c r="M20" s="0" t="n">
        <v>1053</v>
      </c>
      <c r="N20" s="0" t="n">
        <v>334</v>
      </c>
      <c r="O20" s="0" t="n">
        <v>0</v>
      </c>
      <c r="P20" s="0" t="n">
        <v>0</v>
      </c>
      <c r="Q20" s="0" t="n">
        <v>0</v>
      </c>
      <c r="R20" s="0" t="n">
        <v>0</v>
      </c>
      <c r="S20" s="0" t="n">
        <v>0</v>
      </c>
      <c r="T20" s="0" t="n">
        <v>1174</v>
      </c>
    </row>
    <row r="21" customFormat="false" ht="15" hidden="false" customHeight="false" outlineLevel="0" collapsed="false">
      <c r="A21" s="0" t="n">
        <v>7</v>
      </c>
      <c r="B21" s="0" t="s">
        <v>280</v>
      </c>
      <c r="C21" s="0" t="n">
        <v>75</v>
      </c>
      <c r="D21" s="0" t="n">
        <v>79</v>
      </c>
      <c r="E21" s="0" t="n">
        <v>77</v>
      </c>
      <c r="F21" s="0" t="s">
        <v>285</v>
      </c>
      <c r="G21" s="0" t="n">
        <v>12</v>
      </c>
      <c r="H21" s="0" t="n">
        <v>41</v>
      </c>
      <c r="I21" s="0" t="n">
        <v>47</v>
      </c>
      <c r="J21" s="0" t="n">
        <v>55</v>
      </c>
      <c r="K21" s="0" t="n">
        <v>59</v>
      </c>
      <c r="L21" s="0" t="n">
        <v>721</v>
      </c>
      <c r="M21" s="0" t="n">
        <v>3080</v>
      </c>
      <c r="N21" s="0" t="n">
        <v>16</v>
      </c>
      <c r="O21" s="5" t="n">
        <v>0</v>
      </c>
      <c r="P21" s="0" t="n">
        <v>0</v>
      </c>
      <c r="Q21" s="0" t="n">
        <v>0</v>
      </c>
      <c r="R21" s="0" t="n">
        <v>0</v>
      </c>
      <c r="S21" s="0" t="n">
        <v>0</v>
      </c>
      <c r="T21" s="0" t="n">
        <v>4032</v>
      </c>
    </row>
    <row r="22" customFormat="false" ht="15" hidden="false" customHeight="false" outlineLevel="0" collapsed="false">
      <c r="A22" s="0" t="n">
        <v>7</v>
      </c>
      <c r="B22" s="0" t="s">
        <v>282</v>
      </c>
      <c r="C22" s="0" t="n">
        <v>75</v>
      </c>
      <c r="D22" s="0" t="n">
        <v>79</v>
      </c>
      <c r="E22" s="0" t="n">
        <v>77</v>
      </c>
      <c r="G22" s="0" t="n">
        <v>1414</v>
      </c>
      <c r="H22" s="0" t="n">
        <v>1418</v>
      </c>
      <c r="I22" s="0" t="n">
        <v>1198</v>
      </c>
      <c r="J22" s="0" t="n">
        <v>1349</v>
      </c>
      <c r="K22" s="0" t="n">
        <v>1071</v>
      </c>
      <c r="L22" s="0" t="n">
        <v>1177</v>
      </c>
      <c r="M22" s="0" t="n">
        <v>897</v>
      </c>
      <c r="N22" s="0" t="n">
        <v>511</v>
      </c>
      <c r="O22" s="5" t="n">
        <v>0</v>
      </c>
      <c r="P22" s="0" t="n">
        <v>0</v>
      </c>
      <c r="Q22" s="0" t="n">
        <v>0</v>
      </c>
      <c r="R22" s="0" t="n">
        <v>0</v>
      </c>
      <c r="S22" s="0" t="n">
        <v>0</v>
      </c>
      <c r="T22" s="0" t="n">
        <v>965</v>
      </c>
    </row>
    <row r="23" customFormat="false" ht="15" hidden="false" customHeight="false" outlineLevel="0" collapsed="false">
      <c r="A23" s="0" t="n">
        <v>8</v>
      </c>
      <c r="B23" s="0" t="s">
        <v>280</v>
      </c>
      <c r="C23" s="0" t="n">
        <v>80</v>
      </c>
      <c r="D23" s="0" t="n">
        <v>84</v>
      </c>
      <c r="E23" s="0" t="n">
        <v>82</v>
      </c>
      <c r="F23" s="0" t="s">
        <v>286</v>
      </c>
      <c r="G23" s="5" t="n">
        <v>0</v>
      </c>
      <c r="H23" s="0" t="n">
        <v>11</v>
      </c>
      <c r="I23" s="0" t="n">
        <v>10</v>
      </c>
      <c r="J23" s="0" t="n">
        <v>11</v>
      </c>
      <c r="K23" s="0" t="n">
        <v>10</v>
      </c>
      <c r="L23" s="0" t="n">
        <v>112</v>
      </c>
      <c r="M23" s="0" t="n">
        <v>452</v>
      </c>
      <c r="N23" s="0" t="n">
        <v>1467</v>
      </c>
      <c r="O23" s="0" t="n">
        <v>7</v>
      </c>
      <c r="P23" s="0" t="n">
        <v>0</v>
      </c>
      <c r="Q23" s="0" t="n">
        <v>0</v>
      </c>
      <c r="R23" s="0" t="n">
        <v>0</v>
      </c>
      <c r="S23" s="0" t="n">
        <v>0</v>
      </c>
      <c r="T23" s="0" t="n">
        <v>2081</v>
      </c>
    </row>
    <row r="24" customFormat="false" ht="15" hidden="false" customHeight="false" outlineLevel="0" collapsed="false">
      <c r="A24" s="0" t="n">
        <v>8</v>
      </c>
      <c r="B24" s="0" t="s">
        <v>282</v>
      </c>
      <c r="C24" s="0" t="n">
        <v>80</v>
      </c>
      <c r="D24" s="0" t="n">
        <v>84</v>
      </c>
      <c r="E24" s="0" t="n">
        <v>82</v>
      </c>
      <c r="G24" s="5" t="n">
        <v>0</v>
      </c>
      <c r="H24" s="0" t="n">
        <v>1441</v>
      </c>
      <c r="I24" s="0" t="n">
        <v>1156</v>
      </c>
      <c r="J24" s="0" t="n">
        <v>1165</v>
      </c>
      <c r="K24" s="0" t="n">
        <v>433</v>
      </c>
      <c r="L24" s="0" t="n">
        <v>1042</v>
      </c>
      <c r="M24" s="0" t="n">
        <v>855</v>
      </c>
      <c r="N24" s="0" t="n">
        <v>727</v>
      </c>
      <c r="O24" s="0" t="n">
        <v>404</v>
      </c>
      <c r="P24" s="0" t="n">
        <v>0</v>
      </c>
      <c r="Q24" s="0" t="n">
        <v>0</v>
      </c>
      <c r="R24" s="0" t="n">
        <v>0</v>
      </c>
      <c r="S24" s="0" t="n">
        <v>0</v>
      </c>
      <c r="T24" s="0" t="n">
        <v>778</v>
      </c>
    </row>
    <row r="25" customFormat="false" ht="15" hidden="false" customHeight="false" outlineLevel="0" collapsed="false">
      <c r="A25" s="0" t="n">
        <v>9</v>
      </c>
      <c r="B25" s="0" t="s">
        <v>280</v>
      </c>
      <c r="C25" s="0" t="n">
        <v>85</v>
      </c>
      <c r="D25" s="0" t="n">
        <v>89</v>
      </c>
      <c r="E25" s="0" t="n">
        <v>87</v>
      </c>
      <c r="F25" s="0" t="s">
        <v>287</v>
      </c>
      <c r="G25" s="0" t="n">
        <v>0</v>
      </c>
      <c r="H25" s="0" t="n">
        <v>3</v>
      </c>
      <c r="I25" s="5" t="n">
        <v>0</v>
      </c>
      <c r="J25" s="0" t="n">
        <v>3</v>
      </c>
      <c r="K25" s="0" t="n">
        <v>3</v>
      </c>
      <c r="L25" s="0" t="n">
        <v>32</v>
      </c>
      <c r="M25" s="0" t="n">
        <v>78</v>
      </c>
      <c r="N25" s="0" t="n">
        <v>205</v>
      </c>
      <c r="O25" s="0" t="n">
        <v>417</v>
      </c>
      <c r="P25" s="0" t="n">
        <v>0</v>
      </c>
      <c r="Q25" s="0" t="n">
        <v>0</v>
      </c>
      <c r="R25" s="0" t="n">
        <v>0</v>
      </c>
      <c r="S25" s="0" t="n">
        <v>0</v>
      </c>
      <c r="T25" s="0" t="n">
        <v>742</v>
      </c>
    </row>
    <row r="26" customFormat="false" ht="15" hidden="false" customHeight="false" outlineLevel="0" collapsed="false">
      <c r="A26" s="0" t="n">
        <v>9</v>
      </c>
      <c r="B26" s="0" t="s">
        <v>282</v>
      </c>
      <c r="C26" s="0" t="n">
        <v>85</v>
      </c>
      <c r="D26" s="0" t="n">
        <v>89</v>
      </c>
      <c r="E26" s="0" t="n">
        <v>87</v>
      </c>
      <c r="G26" s="0" t="n">
        <v>0</v>
      </c>
      <c r="H26" s="0" t="n">
        <v>762</v>
      </c>
      <c r="I26" s="5" t="n">
        <v>0</v>
      </c>
      <c r="J26" s="0" t="n">
        <v>417</v>
      </c>
      <c r="K26" s="0" t="n">
        <v>323</v>
      </c>
      <c r="L26" s="0" t="n">
        <v>767</v>
      </c>
      <c r="M26" s="0" t="n">
        <v>699</v>
      </c>
      <c r="N26" s="0" t="n">
        <v>741</v>
      </c>
      <c r="O26" s="0" t="n">
        <v>583</v>
      </c>
      <c r="P26" s="0" t="n">
        <v>0</v>
      </c>
      <c r="Q26" s="0" t="n">
        <v>0</v>
      </c>
      <c r="R26" s="0" t="n">
        <v>0</v>
      </c>
      <c r="S26" s="0" t="n">
        <v>0</v>
      </c>
      <c r="T26" s="0" t="n">
        <v>646</v>
      </c>
    </row>
    <row r="27" customFormat="false" ht="15" hidden="false" customHeight="false" outlineLevel="0" collapsed="false">
      <c r="A27" s="0" t="n">
        <v>10</v>
      </c>
      <c r="B27" s="0" t="s">
        <v>280</v>
      </c>
      <c r="C27" s="0" t="n">
        <v>90</v>
      </c>
      <c r="D27" s="0" t="n">
        <v>94</v>
      </c>
      <c r="E27" s="0" t="n">
        <v>92</v>
      </c>
      <c r="F27" s="0" t="s">
        <v>288</v>
      </c>
      <c r="G27" s="0" t="n">
        <v>0</v>
      </c>
      <c r="H27" s="0" t="n">
        <v>0</v>
      </c>
      <c r="I27" s="0" t="n">
        <v>0</v>
      </c>
      <c r="J27" s="0" t="n">
        <v>0</v>
      </c>
      <c r="K27" s="5" t="n">
        <v>0</v>
      </c>
      <c r="L27" s="0" t="n">
        <v>3</v>
      </c>
      <c r="M27" s="0" t="n">
        <v>12</v>
      </c>
      <c r="N27" s="0" t="n">
        <v>19</v>
      </c>
      <c r="O27" s="0" t="n">
        <v>47</v>
      </c>
      <c r="P27" s="0" t="n">
        <v>72</v>
      </c>
      <c r="Q27" s="5" t="n">
        <v>0</v>
      </c>
      <c r="R27" s="0" t="n">
        <v>0</v>
      </c>
      <c r="S27" s="0" t="n">
        <v>0</v>
      </c>
      <c r="T27" s="0" t="n">
        <v>155</v>
      </c>
    </row>
    <row r="28" customFormat="false" ht="15" hidden="false" customHeight="false" outlineLevel="0" collapsed="false">
      <c r="A28" s="0" t="n">
        <v>10</v>
      </c>
      <c r="B28" s="0" t="s">
        <v>282</v>
      </c>
      <c r="C28" s="0" t="n">
        <v>90</v>
      </c>
      <c r="D28" s="0" t="n">
        <v>94</v>
      </c>
      <c r="E28" s="0" t="n">
        <v>92</v>
      </c>
      <c r="G28" s="0" t="n">
        <v>0</v>
      </c>
      <c r="H28" s="0" t="n">
        <v>0</v>
      </c>
      <c r="I28" s="0" t="n">
        <v>0</v>
      </c>
      <c r="J28" s="0" t="n">
        <v>0</v>
      </c>
      <c r="K28" s="5" t="n">
        <v>0</v>
      </c>
      <c r="L28" s="0" t="n">
        <v>792</v>
      </c>
      <c r="M28" s="0" t="n">
        <v>672</v>
      </c>
      <c r="N28" s="0" t="n">
        <v>800</v>
      </c>
      <c r="O28" s="0" t="n">
        <v>613</v>
      </c>
      <c r="P28" s="0" t="n">
        <v>390</v>
      </c>
      <c r="Q28" s="5" t="n">
        <v>0</v>
      </c>
      <c r="R28" s="0" t="n">
        <v>0</v>
      </c>
      <c r="S28" s="0" t="n">
        <v>0</v>
      </c>
      <c r="T28" s="0" t="n">
        <v>535</v>
      </c>
    </row>
    <row r="29" customFormat="false" ht="15" hidden="false" customHeight="false" outlineLevel="0" collapsed="false">
      <c r="A29" s="0" t="n">
        <v>11</v>
      </c>
      <c r="B29" s="0" t="s">
        <v>280</v>
      </c>
      <c r="C29" s="0" t="n">
        <v>95</v>
      </c>
      <c r="D29" s="0" t="n">
        <v>99</v>
      </c>
      <c r="E29" s="0" t="n">
        <v>97</v>
      </c>
      <c r="F29" s="0" t="s">
        <v>289</v>
      </c>
      <c r="G29" s="0" t="n">
        <v>0</v>
      </c>
      <c r="H29" s="0" t="n">
        <v>0</v>
      </c>
      <c r="I29" s="0" t="n">
        <v>0</v>
      </c>
      <c r="J29" s="0" t="n">
        <v>0</v>
      </c>
      <c r="K29" s="0" t="n">
        <v>0</v>
      </c>
      <c r="L29" s="0" t="n">
        <v>0</v>
      </c>
      <c r="M29" s="0" t="n">
        <v>2</v>
      </c>
      <c r="N29" s="0" t="n">
        <v>3</v>
      </c>
      <c r="O29" s="0" t="n">
        <v>5</v>
      </c>
      <c r="P29" s="0" t="n">
        <v>3</v>
      </c>
      <c r="Q29" s="0" t="n">
        <v>0</v>
      </c>
      <c r="R29" s="0" t="n">
        <v>0</v>
      </c>
      <c r="S29" s="0" t="n">
        <v>0</v>
      </c>
      <c r="T29" s="0" t="n">
        <v>13</v>
      </c>
    </row>
    <row r="30" customFormat="false" ht="15" hidden="false" customHeight="false" outlineLevel="0" collapsed="false">
      <c r="A30" s="0" t="n">
        <v>11</v>
      </c>
      <c r="B30" s="0" t="s">
        <v>282</v>
      </c>
      <c r="C30" s="0" t="n">
        <v>95</v>
      </c>
      <c r="D30" s="0" t="n">
        <v>99</v>
      </c>
      <c r="E30" s="0" t="n">
        <v>97</v>
      </c>
      <c r="G30" s="0" t="n">
        <v>0</v>
      </c>
      <c r="H30" s="0" t="n">
        <v>0</v>
      </c>
      <c r="I30" s="0" t="n">
        <v>0</v>
      </c>
      <c r="J30" s="0" t="n">
        <v>0</v>
      </c>
      <c r="K30" s="0" t="n">
        <v>0</v>
      </c>
      <c r="L30" s="0" t="n">
        <v>0</v>
      </c>
      <c r="M30" s="0" t="n">
        <v>386</v>
      </c>
      <c r="N30" s="0" t="n">
        <v>342</v>
      </c>
      <c r="O30" s="0" t="n">
        <v>684</v>
      </c>
      <c r="P30" s="0" t="n">
        <v>486</v>
      </c>
      <c r="Q30" s="0" t="n">
        <v>0</v>
      </c>
      <c r="R30" s="0" t="n">
        <v>0</v>
      </c>
      <c r="S30" s="0" t="n">
        <v>0</v>
      </c>
      <c r="T30" s="0" t="n">
        <v>513</v>
      </c>
    </row>
    <row r="31" customFormat="false" ht="15" hidden="false" customHeight="false" outlineLevel="0" collapsed="false">
      <c r="A31" s="0" t="n">
        <v>12</v>
      </c>
      <c r="B31" s="0" t="s">
        <v>280</v>
      </c>
      <c r="E31" s="0" t="s">
        <v>251</v>
      </c>
      <c r="F31" s="0" t="s">
        <v>308</v>
      </c>
      <c r="G31" s="28" t="n">
        <v>1233</v>
      </c>
      <c r="H31" s="0" t="n">
        <v>3321</v>
      </c>
      <c r="I31" s="0" t="n">
        <v>2624</v>
      </c>
      <c r="J31" s="0" t="n">
        <v>2147</v>
      </c>
      <c r="K31" s="0" t="n">
        <v>1822</v>
      </c>
      <c r="L31" s="0" t="n">
        <v>6681</v>
      </c>
      <c r="M31" s="0" t="n">
        <v>4017</v>
      </c>
      <c r="N31" s="0" t="n">
        <v>1715</v>
      </c>
      <c r="O31" s="0" t="n">
        <v>477</v>
      </c>
      <c r="P31" s="0" t="n">
        <v>75</v>
      </c>
      <c r="T31" s="28" t="n">
        <v>24113</v>
      </c>
      <c r="U31" s="28"/>
    </row>
    <row r="32" customFormat="false" ht="15" hidden="false" customHeight="false" outlineLevel="0" collapsed="false">
      <c r="A32" s="0" t="n">
        <v>12</v>
      </c>
      <c r="B32" s="0" t="s">
        <v>282</v>
      </c>
      <c r="E32" s="0" t="s">
        <v>251</v>
      </c>
      <c r="G32" s="0" t="n">
        <v>1693</v>
      </c>
      <c r="H32" s="0" t="n">
        <v>1691</v>
      </c>
      <c r="I32" s="0" t="n">
        <v>1585</v>
      </c>
      <c r="J32" s="0" t="n">
        <v>1446</v>
      </c>
      <c r="K32" s="0" t="n">
        <v>1339</v>
      </c>
      <c r="L32" s="0" t="n">
        <v>1126</v>
      </c>
      <c r="M32" s="0" t="n">
        <v>895</v>
      </c>
      <c r="N32" s="0" t="n">
        <v>726</v>
      </c>
      <c r="O32" s="0" t="n">
        <v>583</v>
      </c>
      <c r="P32" s="0" t="n">
        <v>394</v>
      </c>
      <c r="T32" s="28" t="n">
        <v>1247</v>
      </c>
      <c r="U32" s="28"/>
    </row>
    <row r="63" customFormat="false" ht="15" hidden="false" customHeight="true" outlineLevel="0" collapsed="false">
      <c r="X63" s="202"/>
      <c r="Y63" s="202"/>
      <c r="Z63" s="84"/>
      <c r="AA63" s="84"/>
      <c r="AB63" s="203" t="s">
        <v>492</v>
      </c>
      <c r="AC63" s="203"/>
      <c r="AD63" s="203"/>
      <c r="AE63" s="203"/>
      <c r="AF63" s="203"/>
      <c r="AG63" s="203"/>
      <c r="AH63" s="203"/>
      <c r="AI63" s="84"/>
      <c r="AJ63" s="202"/>
      <c r="AK63" s="202"/>
    </row>
    <row r="64" customFormat="false" ht="15" hidden="false" customHeight="true" outlineLevel="0" collapsed="false">
      <c r="X64" s="202"/>
      <c r="Y64" s="202"/>
      <c r="Z64" s="84"/>
      <c r="AA64" s="84"/>
      <c r="AB64" s="204" t="s">
        <v>493</v>
      </c>
      <c r="AC64" s="204"/>
      <c r="AD64" s="204"/>
      <c r="AE64" s="204"/>
      <c r="AF64" s="204"/>
      <c r="AG64" s="204"/>
      <c r="AH64" s="204"/>
      <c r="AI64" s="84"/>
      <c r="AJ64" s="202"/>
      <c r="AK64" s="202"/>
    </row>
    <row r="65" customFormat="false" ht="24" hidden="false" customHeight="true" outlineLevel="0" collapsed="false">
      <c r="X65" s="205" t="s">
        <v>494</v>
      </c>
      <c r="Y65" s="84"/>
      <c r="Z65" s="84"/>
      <c r="AA65" s="84"/>
      <c r="AB65" s="206" t="s">
        <v>495</v>
      </c>
      <c r="AC65" s="206"/>
      <c r="AD65" s="206"/>
      <c r="AE65" s="206"/>
      <c r="AF65" s="206"/>
      <c r="AG65" s="206"/>
      <c r="AH65" s="206"/>
      <c r="AI65" s="84"/>
      <c r="AJ65" s="202"/>
      <c r="AK65" s="202"/>
    </row>
    <row r="66" customFormat="false" ht="36" hidden="false" customHeight="false" outlineLevel="0" collapsed="false">
      <c r="X66" s="84"/>
      <c r="Y66" s="207" t="n">
        <v>0</v>
      </c>
      <c r="Z66" s="207" t="n">
        <v>1</v>
      </c>
      <c r="AA66" s="207" t="n">
        <v>2</v>
      </c>
      <c r="AB66" s="207" t="n">
        <v>3</v>
      </c>
      <c r="AC66" s="207" t="n">
        <v>4</v>
      </c>
      <c r="AD66" s="205" t="s">
        <v>355</v>
      </c>
      <c r="AE66" s="208" t="s">
        <v>356</v>
      </c>
      <c r="AF66" s="208" t="s">
        <v>357</v>
      </c>
      <c r="AG66" s="208" t="s">
        <v>325</v>
      </c>
      <c r="AH66" s="208" t="s">
        <v>257</v>
      </c>
      <c r="AI66" s="208" t="s">
        <v>258</v>
      </c>
      <c r="AJ66" s="205" t="s">
        <v>496</v>
      </c>
      <c r="AK66" s="209" t="s">
        <v>308</v>
      </c>
    </row>
    <row r="67" customFormat="false" ht="15" hidden="false" customHeight="false" outlineLevel="0" collapsed="false">
      <c r="X67" s="210" t="s">
        <v>490</v>
      </c>
      <c r="Y67" s="211" t="n">
        <v>0</v>
      </c>
      <c r="Z67" s="211" t="n">
        <v>0</v>
      </c>
      <c r="AA67" s="211" t="n">
        <v>0</v>
      </c>
      <c r="AB67" s="211" t="n">
        <v>0</v>
      </c>
      <c r="AC67" s="211" t="n">
        <v>0</v>
      </c>
      <c r="AD67" s="211" t="n">
        <v>0</v>
      </c>
      <c r="AE67" s="212" t="n">
        <v>0</v>
      </c>
      <c r="AF67" s="212" t="n">
        <v>0</v>
      </c>
      <c r="AG67" s="212" t="n">
        <v>0</v>
      </c>
      <c r="AH67" s="212" t="n">
        <v>0</v>
      </c>
      <c r="AI67" s="212" t="n">
        <v>0</v>
      </c>
      <c r="AJ67" s="213" t="s">
        <v>497</v>
      </c>
      <c r="AK67" s="214" t="n">
        <v>0</v>
      </c>
    </row>
    <row r="68" customFormat="false" ht="15" hidden="false" customHeight="false" outlineLevel="0" collapsed="false">
      <c r="X68" s="84"/>
      <c r="Y68" s="215" t="n">
        <v>0</v>
      </c>
      <c r="Z68" s="215" t="n">
        <v>0</v>
      </c>
      <c r="AA68" s="215" t="n">
        <v>0</v>
      </c>
      <c r="AB68" s="215" t="n">
        <v>0</v>
      </c>
      <c r="AC68" s="215" t="n">
        <v>0</v>
      </c>
      <c r="AD68" s="215" t="n">
        <v>0</v>
      </c>
      <c r="AE68" s="216" t="n">
        <v>0</v>
      </c>
      <c r="AF68" s="216" t="n">
        <v>0</v>
      </c>
      <c r="AG68" s="216" t="n">
        <v>0</v>
      </c>
      <c r="AH68" s="216" t="n">
        <v>0</v>
      </c>
      <c r="AI68" s="216" t="n">
        <v>0</v>
      </c>
      <c r="AJ68" s="213" t="s">
        <v>498</v>
      </c>
      <c r="AK68" s="217" t="n">
        <v>0</v>
      </c>
    </row>
    <row r="69" customFormat="false" ht="15" hidden="false" customHeight="false" outlineLevel="0" collapsed="false">
      <c r="X69" s="210" t="s">
        <v>262</v>
      </c>
      <c r="Y69" s="211" t="n">
        <v>0</v>
      </c>
      <c r="Z69" s="211" t="n">
        <v>0</v>
      </c>
      <c r="AA69" s="211" t="n">
        <v>2</v>
      </c>
      <c r="AB69" s="211" t="n">
        <v>0</v>
      </c>
      <c r="AC69" s="211" t="n">
        <v>0</v>
      </c>
      <c r="AD69" s="211" t="n">
        <v>0</v>
      </c>
      <c r="AE69" s="212" t="n">
        <v>0</v>
      </c>
      <c r="AF69" s="212" t="n">
        <v>0</v>
      </c>
      <c r="AG69" s="212" t="n">
        <v>0</v>
      </c>
      <c r="AH69" s="212" t="n">
        <v>0</v>
      </c>
      <c r="AI69" s="212" t="n">
        <v>0</v>
      </c>
      <c r="AJ69" s="213" t="s">
        <v>497</v>
      </c>
      <c r="AK69" s="214" t="n">
        <v>2</v>
      </c>
    </row>
    <row r="70" customFormat="false" ht="15" hidden="false" customHeight="false" outlineLevel="0" collapsed="false">
      <c r="X70" s="84"/>
      <c r="Y70" s="215" t="n">
        <v>0</v>
      </c>
      <c r="Z70" s="215" t="n">
        <v>0</v>
      </c>
      <c r="AA70" s="215" t="n">
        <v>109</v>
      </c>
      <c r="AB70" s="215" t="n">
        <v>0</v>
      </c>
      <c r="AC70" s="215" t="n">
        <v>0</v>
      </c>
      <c r="AD70" s="215" t="n">
        <v>0</v>
      </c>
      <c r="AE70" s="216" t="n">
        <v>0</v>
      </c>
      <c r="AF70" s="216" t="n">
        <v>0</v>
      </c>
      <c r="AG70" s="216" t="n">
        <v>0</v>
      </c>
      <c r="AH70" s="216" t="n">
        <v>0</v>
      </c>
      <c r="AI70" s="216" t="n">
        <v>0</v>
      </c>
      <c r="AJ70" s="213" t="s">
        <v>498</v>
      </c>
      <c r="AK70" s="217" t="n">
        <v>109</v>
      </c>
    </row>
    <row r="71" customFormat="false" ht="15" hidden="false" customHeight="false" outlineLevel="0" collapsed="false">
      <c r="X71" s="210" t="s">
        <v>263</v>
      </c>
      <c r="Y71" s="211" t="n">
        <v>83</v>
      </c>
      <c r="Z71" s="211" t="n">
        <v>180</v>
      </c>
      <c r="AA71" s="211" t="n">
        <v>85</v>
      </c>
      <c r="AB71" s="211" t="n">
        <v>43</v>
      </c>
      <c r="AC71" s="211" t="n">
        <v>17</v>
      </c>
      <c r="AD71" s="211" t="n">
        <v>1</v>
      </c>
      <c r="AE71" s="212" t="n">
        <v>0</v>
      </c>
      <c r="AF71" s="212" t="n">
        <v>0</v>
      </c>
      <c r="AG71" s="212" t="n">
        <v>0</v>
      </c>
      <c r="AH71" s="212" t="n">
        <v>0</v>
      </c>
      <c r="AI71" s="212" t="n">
        <v>0</v>
      </c>
      <c r="AJ71" s="213" t="s">
        <v>497</v>
      </c>
      <c r="AK71" s="214" t="n">
        <v>409</v>
      </c>
    </row>
    <row r="72" customFormat="false" ht="15" hidden="false" customHeight="false" outlineLevel="0" collapsed="false">
      <c r="X72" s="84"/>
      <c r="Y72" s="215" t="n">
        <v>2172</v>
      </c>
      <c r="Z72" s="215" t="n">
        <v>2225</v>
      </c>
      <c r="AA72" s="215" t="n">
        <v>2220</v>
      </c>
      <c r="AB72" s="215" t="n">
        <v>1717</v>
      </c>
      <c r="AC72" s="215" t="n">
        <v>1117</v>
      </c>
      <c r="AD72" s="213" t="s">
        <v>491</v>
      </c>
      <c r="AE72" s="216" t="n">
        <v>0</v>
      </c>
      <c r="AF72" s="216" t="n">
        <v>0</v>
      </c>
      <c r="AG72" s="216" t="n">
        <v>0</v>
      </c>
      <c r="AH72" s="216" t="n">
        <v>0</v>
      </c>
      <c r="AI72" s="216" t="n">
        <v>0</v>
      </c>
      <c r="AJ72" s="213" t="s">
        <v>498</v>
      </c>
      <c r="AK72" s="217" t="n">
        <v>2109</v>
      </c>
    </row>
    <row r="73" customFormat="false" ht="15" hidden="false" customHeight="false" outlineLevel="0" collapsed="false">
      <c r="X73" s="210" t="s">
        <v>264</v>
      </c>
      <c r="Y73" s="211" t="n">
        <v>250</v>
      </c>
      <c r="Z73" s="211" t="n">
        <v>646</v>
      </c>
      <c r="AA73" s="211" t="n">
        <v>383</v>
      </c>
      <c r="AB73" s="211" t="n">
        <v>171</v>
      </c>
      <c r="AC73" s="211" t="n">
        <v>107</v>
      </c>
      <c r="AD73" s="211" t="n">
        <v>173</v>
      </c>
      <c r="AE73" s="212" t="n">
        <v>0</v>
      </c>
      <c r="AF73" s="212" t="n">
        <v>0</v>
      </c>
      <c r="AG73" s="212" t="n">
        <v>0</v>
      </c>
      <c r="AH73" s="212" t="n">
        <v>0</v>
      </c>
      <c r="AI73" s="212" t="n">
        <v>0</v>
      </c>
      <c r="AJ73" s="213" t="s">
        <v>497</v>
      </c>
      <c r="AK73" s="218" t="n">
        <v>1730</v>
      </c>
    </row>
    <row r="74" customFormat="false" ht="15" hidden="false" customHeight="false" outlineLevel="0" collapsed="false">
      <c r="X74" s="84"/>
      <c r="Y74" s="215" t="n">
        <v>2350</v>
      </c>
      <c r="Z74" s="215" t="n">
        <v>2288</v>
      </c>
      <c r="AA74" s="215" t="n">
        <v>2177</v>
      </c>
      <c r="AB74" s="215" t="n">
        <v>1927</v>
      </c>
      <c r="AC74" s="215" t="n">
        <v>1561</v>
      </c>
      <c r="AD74" s="215" t="n">
        <v>822</v>
      </c>
      <c r="AE74" s="216" t="n">
        <v>0</v>
      </c>
      <c r="AF74" s="216" t="n">
        <v>0</v>
      </c>
      <c r="AG74" s="216" t="n">
        <v>0</v>
      </c>
      <c r="AH74" s="216" t="n">
        <v>0</v>
      </c>
      <c r="AI74" s="216" t="n">
        <v>0</v>
      </c>
      <c r="AJ74" s="213" t="s">
        <v>498</v>
      </c>
      <c r="AK74" s="217" t="n">
        <v>2045</v>
      </c>
    </row>
    <row r="75" customFormat="false" ht="15" hidden="false" customHeight="false" outlineLevel="0" collapsed="false">
      <c r="X75" s="210" t="s">
        <v>283</v>
      </c>
      <c r="Y75" s="211" t="n">
        <v>833</v>
      </c>
      <c r="Z75" s="219" t="n">
        <v>2225</v>
      </c>
      <c r="AA75" s="219" t="n">
        <v>1805</v>
      </c>
      <c r="AB75" s="219" t="n">
        <v>1579</v>
      </c>
      <c r="AC75" s="219" t="n">
        <v>1214</v>
      </c>
      <c r="AD75" s="211" t="n">
        <v>680</v>
      </c>
      <c r="AE75" s="212" t="n">
        <v>84</v>
      </c>
      <c r="AF75" s="212" t="n">
        <v>0</v>
      </c>
      <c r="AG75" s="212" t="n">
        <v>0</v>
      </c>
      <c r="AH75" s="212" t="n">
        <v>0</v>
      </c>
      <c r="AI75" s="212" t="n">
        <v>0</v>
      </c>
      <c r="AJ75" s="213" t="s">
        <v>497</v>
      </c>
      <c r="AK75" s="218" t="n">
        <v>8420</v>
      </c>
    </row>
    <row r="76" customFormat="false" ht="15" hidden="false" customHeight="false" outlineLevel="0" collapsed="false">
      <c r="X76" s="84"/>
      <c r="Y76" s="215" t="n">
        <v>1460</v>
      </c>
      <c r="Z76" s="215" t="n">
        <v>1497</v>
      </c>
      <c r="AA76" s="215" t="n">
        <v>1459</v>
      </c>
      <c r="AB76" s="215" t="n">
        <v>1408</v>
      </c>
      <c r="AC76" s="215" t="n">
        <v>1288</v>
      </c>
      <c r="AD76" s="215" t="n">
        <v>1341</v>
      </c>
      <c r="AE76" s="216" t="n">
        <v>689</v>
      </c>
      <c r="AF76" s="216" t="n">
        <v>0</v>
      </c>
      <c r="AG76" s="216" t="n">
        <v>0</v>
      </c>
      <c r="AH76" s="216" t="n">
        <v>0</v>
      </c>
      <c r="AI76" s="216" t="n">
        <v>0</v>
      </c>
      <c r="AJ76" s="213" t="s">
        <v>498</v>
      </c>
      <c r="AK76" s="217" t="n">
        <v>1418</v>
      </c>
    </row>
    <row r="77" customFormat="false" ht="15" hidden="false" customHeight="false" outlineLevel="0" collapsed="false">
      <c r="X77" s="210" t="s">
        <v>284</v>
      </c>
      <c r="Y77" s="211" t="n">
        <v>54</v>
      </c>
      <c r="Z77" s="211" t="n">
        <v>215</v>
      </c>
      <c r="AA77" s="211" t="n">
        <v>291</v>
      </c>
      <c r="AB77" s="211" t="n">
        <v>285</v>
      </c>
      <c r="AC77" s="211" t="n">
        <v>411</v>
      </c>
      <c r="AD77" s="219" t="n">
        <v>4959</v>
      </c>
      <c r="AE77" s="212" t="n">
        <v>309</v>
      </c>
      <c r="AF77" s="212" t="n">
        <v>5</v>
      </c>
      <c r="AG77" s="212" t="n">
        <v>0</v>
      </c>
      <c r="AH77" s="212" t="n">
        <v>0</v>
      </c>
      <c r="AI77" s="212" t="n">
        <v>0</v>
      </c>
      <c r="AJ77" s="213" t="s">
        <v>497</v>
      </c>
      <c r="AK77" s="218" t="n">
        <v>6529</v>
      </c>
    </row>
    <row r="78" customFormat="false" ht="15" hidden="false" customHeight="false" outlineLevel="0" collapsed="false">
      <c r="X78" s="84"/>
      <c r="Y78" s="215" t="n">
        <v>1571</v>
      </c>
      <c r="Z78" s="215" t="n">
        <v>1534</v>
      </c>
      <c r="AA78" s="215" t="n">
        <v>1495</v>
      </c>
      <c r="AB78" s="215" t="n">
        <v>1366</v>
      </c>
      <c r="AC78" s="215" t="n">
        <v>1512</v>
      </c>
      <c r="AD78" s="215" t="n">
        <v>1105</v>
      </c>
      <c r="AE78" s="216" t="n">
        <v>1053</v>
      </c>
      <c r="AF78" s="216" t="n">
        <v>334</v>
      </c>
      <c r="AG78" s="216" t="n">
        <v>0</v>
      </c>
      <c r="AH78" s="216" t="n">
        <v>0</v>
      </c>
      <c r="AI78" s="216" t="n">
        <v>0</v>
      </c>
      <c r="AJ78" s="213" t="s">
        <v>498</v>
      </c>
      <c r="AK78" s="217" t="n">
        <v>1174</v>
      </c>
    </row>
    <row r="79" customFormat="false" ht="15" hidden="false" customHeight="false" outlineLevel="0" collapsed="false">
      <c r="X79" s="210" t="s">
        <v>285</v>
      </c>
      <c r="Y79" s="211" t="n">
        <v>12</v>
      </c>
      <c r="Z79" s="211" t="n">
        <v>41</v>
      </c>
      <c r="AA79" s="211" t="n">
        <v>47</v>
      </c>
      <c r="AB79" s="211" t="n">
        <v>55</v>
      </c>
      <c r="AC79" s="211" t="n">
        <v>59</v>
      </c>
      <c r="AD79" s="211" t="n">
        <v>721</v>
      </c>
      <c r="AE79" s="220" t="n">
        <v>3080</v>
      </c>
      <c r="AF79" s="212" t="n">
        <v>16</v>
      </c>
      <c r="AG79" s="212" t="n">
        <v>1</v>
      </c>
      <c r="AH79" s="212" t="n">
        <v>0</v>
      </c>
      <c r="AI79" s="212" t="n">
        <v>0</v>
      </c>
      <c r="AJ79" s="213" t="s">
        <v>497</v>
      </c>
      <c r="AK79" s="218" t="n">
        <v>4032</v>
      </c>
    </row>
    <row r="80" customFormat="false" ht="15" hidden="false" customHeight="false" outlineLevel="0" collapsed="false">
      <c r="X80" s="84"/>
      <c r="Y80" s="215" t="n">
        <v>1414</v>
      </c>
      <c r="Z80" s="215" t="n">
        <v>1418</v>
      </c>
      <c r="AA80" s="215" t="n">
        <v>1198</v>
      </c>
      <c r="AB80" s="215" t="n">
        <v>1349</v>
      </c>
      <c r="AC80" s="215" t="n">
        <v>1071</v>
      </c>
      <c r="AD80" s="215" t="n">
        <v>1177</v>
      </c>
      <c r="AE80" s="216" t="n">
        <v>897</v>
      </c>
      <c r="AF80" s="216" t="n">
        <v>511</v>
      </c>
      <c r="AG80" s="221" t="s">
        <v>491</v>
      </c>
      <c r="AH80" s="216" t="n">
        <v>0</v>
      </c>
      <c r="AI80" s="216" t="n">
        <v>0</v>
      </c>
      <c r="AJ80" s="213" t="s">
        <v>498</v>
      </c>
      <c r="AK80" s="217" t="n">
        <v>965</v>
      </c>
    </row>
    <row r="81" customFormat="false" ht="15" hidden="false" customHeight="false" outlineLevel="0" collapsed="false">
      <c r="X81" s="210" t="s">
        <v>286</v>
      </c>
      <c r="Y81" s="211" t="n">
        <v>1</v>
      </c>
      <c r="Z81" s="211" t="n">
        <v>11</v>
      </c>
      <c r="AA81" s="211" t="n">
        <v>10</v>
      </c>
      <c r="AB81" s="211" t="n">
        <v>11</v>
      </c>
      <c r="AC81" s="211" t="n">
        <v>10</v>
      </c>
      <c r="AD81" s="211" t="n">
        <v>112</v>
      </c>
      <c r="AE81" s="212" t="n">
        <v>452</v>
      </c>
      <c r="AF81" s="220" t="n">
        <v>1467</v>
      </c>
      <c r="AG81" s="212" t="n">
        <v>7</v>
      </c>
      <c r="AH81" s="212" t="n">
        <v>0</v>
      </c>
      <c r="AI81" s="212" t="n">
        <v>0</v>
      </c>
      <c r="AJ81" s="213" t="s">
        <v>497</v>
      </c>
      <c r="AK81" s="218" t="n">
        <v>2081</v>
      </c>
    </row>
    <row r="82" customFormat="false" ht="15" hidden="false" customHeight="false" outlineLevel="0" collapsed="false">
      <c r="X82" s="84"/>
      <c r="Y82" s="213" t="s">
        <v>491</v>
      </c>
      <c r="Z82" s="215" t="n">
        <v>1441</v>
      </c>
      <c r="AA82" s="215" t="n">
        <v>1156</v>
      </c>
      <c r="AB82" s="215" t="n">
        <v>1165</v>
      </c>
      <c r="AC82" s="215" t="n">
        <v>433</v>
      </c>
      <c r="AD82" s="215" t="n">
        <v>1042</v>
      </c>
      <c r="AE82" s="216" t="n">
        <v>855</v>
      </c>
      <c r="AF82" s="216" t="n">
        <v>727</v>
      </c>
      <c r="AG82" s="216" t="n">
        <v>404</v>
      </c>
      <c r="AH82" s="216" t="n">
        <v>0</v>
      </c>
      <c r="AI82" s="216" t="n">
        <v>0</v>
      </c>
      <c r="AJ82" s="213" t="s">
        <v>498</v>
      </c>
      <c r="AK82" s="217" t="n">
        <v>778</v>
      </c>
    </row>
    <row r="83" customFormat="false" ht="15" hidden="false" customHeight="false" outlineLevel="0" collapsed="false">
      <c r="X83" s="210" t="s">
        <v>287</v>
      </c>
      <c r="Y83" s="211" t="n">
        <v>0</v>
      </c>
      <c r="Z83" s="211" t="n">
        <v>3</v>
      </c>
      <c r="AA83" s="211" t="n">
        <v>1</v>
      </c>
      <c r="AB83" s="211" t="n">
        <v>3</v>
      </c>
      <c r="AC83" s="211" t="n">
        <v>3</v>
      </c>
      <c r="AD83" s="211" t="n">
        <v>32</v>
      </c>
      <c r="AE83" s="212" t="n">
        <v>78</v>
      </c>
      <c r="AF83" s="212" t="n">
        <v>205</v>
      </c>
      <c r="AG83" s="212" t="n">
        <v>417</v>
      </c>
      <c r="AH83" s="212" t="n">
        <v>0</v>
      </c>
      <c r="AI83" s="212" t="n">
        <v>0</v>
      </c>
      <c r="AJ83" s="213" t="s">
        <v>497</v>
      </c>
      <c r="AK83" s="214" t="n">
        <v>742</v>
      </c>
    </row>
    <row r="84" customFormat="false" ht="15" hidden="false" customHeight="false" outlineLevel="0" collapsed="false">
      <c r="X84" s="84"/>
      <c r="Y84" s="215" t="n">
        <v>0</v>
      </c>
      <c r="Z84" s="215" t="n">
        <v>762</v>
      </c>
      <c r="AA84" s="213" t="s">
        <v>491</v>
      </c>
      <c r="AB84" s="215" t="n">
        <v>417</v>
      </c>
      <c r="AC84" s="215" t="n">
        <v>323</v>
      </c>
      <c r="AD84" s="215" t="n">
        <v>767</v>
      </c>
      <c r="AE84" s="216" t="n">
        <v>699</v>
      </c>
      <c r="AF84" s="216" t="n">
        <v>741</v>
      </c>
      <c r="AG84" s="216" t="n">
        <v>583</v>
      </c>
      <c r="AH84" s="216" t="n">
        <v>0</v>
      </c>
      <c r="AI84" s="216" t="n">
        <v>0</v>
      </c>
      <c r="AJ84" s="213" t="s">
        <v>498</v>
      </c>
      <c r="AK84" s="217" t="n">
        <v>646</v>
      </c>
    </row>
    <row r="85" customFormat="false" ht="15" hidden="false" customHeight="false" outlineLevel="0" collapsed="false">
      <c r="X85" s="210" t="s">
        <v>288</v>
      </c>
      <c r="Y85" s="211" t="n">
        <v>0</v>
      </c>
      <c r="Z85" s="211" t="n">
        <v>0</v>
      </c>
      <c r="AA85" s="211" t="n">
        <v>0</v>
      </c>
      <c r="AB85" s="211" t="n">
        <v>0</v>
      </c>
      <c r="AC85" s="211" t="n">
        <v>1</v>
      </c>
      <c r="AD85" s="211" t="n">
        <v>3</v>
      </c>
      <c r="AE85" s="212" t="n">
        <v>12</v>
      </c>
      <c r="AF85" s="212" t="n">
        <v>19</v>
      </c>
      <c r="AG85" s="212" t="n">
        <v>47</v>
      </c>
      <c r="AH85" s="212" t="n">
        <v>72</v>
      </c>
      <c r="AI85" s="212" t="n">
        <v>1</v>
      </c>
      <c r="AJ85" s="213" t="s">
        <v>497</v>
      </c>
      <c r="AK85" s="214" t="n">
        <v>155</v>
      </c>
    </row>
    <row r="86" customFormat="false" ht="15" hidden="false" customHeight="false" outlineLevel="0" collapsed="false">
      <c r="X86" s="84"/>
      <c r="Y86" s="215" t="n">
        <v>0</v>
      </c>
      <c r="Z86" s="215" t="n">
        <v>0</v>
      </c>
      <c r="AA86" s="215" t="n">
        <v>0</v>
      </c>
      <c r="AB86" s="215" t="n">
        <v>0</v>
      </c>
      <c r="AC86" s="213" t="s">
        <v>491</v>
      </c>
      <c r="AD86" s="215" t="n">
        <v>792</v>
      </c>
      <c r="AE86" s="216" t="n">
        <v>672</v>
      </c>
      <c r="AF86" s="216" t="n">
        <v>800</v>
      </c>
      <c r="AG86" s="216" t="n">
        <v>613</v>
      </c>
      <c r="AH86" s="216" t="n">
        <v>390</v>
      </c>
      <c r="AI86" s="221" t="s">
        <v>491</v>
      </c>
      <c r="AJ86" s="213" t="s">
        <v>498</v>
      </c>
      <c r="AK86" s="217" t="n">
        <v>535</v>
      </c>
    </row>
    <row r="87" customFormat="false" ht="15" hidden="false" customHeight="false" outlineLevel="0" collapsed="false">
      <c r="X87" s="210" t="s">
        <v>289</v>
      </c>
      <c r="Y87" s="211" t="n">
        <v>0</v>
      </c>
      <c r="Z87" s="211" t="n">
        <v>0</v>
      </c>
      <c r="AA87" s="211" t="n">
        <v>0</v>
      </c>
      <c r="AB87" s="211" t="n">
        <v>0</v>
      </c>
      <c r="AC87" s="211" t="n">
        <v>0</v>
      </c>
      <c r="AD87" s="211" t="n">
        <v>0</v>
      </c>
      <c r="AE87" s="212" t="n">
        <v>2</v>
      </c>
      <c r="AF87" s="212" t="n">
        <v>3</v>
      </c>
      <c r="AG87" s="212" t="n">
        <v>5</v>
      </c>
      <c r="AH87" s="212" t="n">
        <v>3</v>
      </c>
      <c r="AI87" s="212" t="n">
        <v>0</v>
      </c>
      <c r="AJ87" s="213" t="s">
        <v>497</v>
      </c>
      <c r="AK87" s="214" t="n">
        <v>13</v>
      </c>
    </row>
    <row r="88" customFormat="false" ht="15" hidden="false" customHeight="false" outlineLevel="0" collapsed="false">
      <c r="X88" s="84"/>
      <c r="Y88" s="222" t="n">
        <v>0</v>
      </c>
      <c r="Z88" s="222" t="n">
        <v>0</v>
      </c>
      <c r="AA88" s="222" t="n">
        <v>0</v>
      </c>
      <c r="AB88" s="222" t="n">
        <v>0</v>
      </c>
      <c r="AC88" s="222" t="n">
        <v>0</v>
      </c>
      <c r="AD88" s="222" t="n">
        <v>0</v>
      </c>
      <c r="AE88" s="223" t="n">
        <v>386</v>
      </c>
      <c r="AF88" s="223" t="n">
        <v>342</v>
      </c>
      <c r="AG88" s="223" t="n">
        <v>684</v>
      </c>
      <c r="AH88" s="223" t="n">
        <v>486</v>
      </c>
      <c r="AI88" s="223" t="n">
        <v>0</v>
      </c>
      <c r="AJ88" s="224" t="s">
        <v>498</v>
      </c>
      <c r="AK88" s="225" t="n">
        <v>513</v>
      </c>
    </row>
    <row r="89" customFormat="false" ht="15" hidden="false" customHeight="true" outlineLevel="0" collapsed="false">
      <c r="X89" s="226" t="s">
        <v>499</v>
      </c>
      <c r="Y89" s="226"/>
      <c r="Z89" s="227" t="n">
        <v>3321</v>
      </c>
      <c r="AA89" s="227" t="n">
        <v>2624</v>
      </c>
      <c r="AB89" s="227" t="n">
        <v>2147</v>
      </c>
      <c r="AC89" s="227" t="n">
        <v>1822</v>
      </c>
      <c r="AD89" s="227" t="n">
        <v>6681</v>
      </c>
      <c r="AE89" s="228" t="n">
        <v>4017</v>
      </c>
      <c r="AF89" s="228" t="n">
        <v>1715</v>
      </c>
      <c r="AG89" s="229" t="n">
        <v>477</v>
      </c>
      <c r="AH89" s="229" t="n">
        <v>75</v>
      </c>
      <c r="AI89" s="229" t="n">
        <v>1</v>
      </c>
      <c r="AJ89" s="230" t="s">
        <v>500</v>
      </c>
      <c r="AK89" s="230"/>
    </row>
    <row r="90" customFormat="false" ht="15" hidden="false" customHeight="true" outlineLevel="0" collapsed="false">
      <c r="X90" s="231" t="n">
        <v>1693</v>
      </c>
      <c r="Y90" s="231"/>
      <c r="Z90" s="232" t="n">
        <v>1691</v>
      </c>
      <c r="AA90" s="232" t="n">
        <v>1585</v>
      </c>
      <c r="AB90" s="232" t="n">
        <v>1446</v>
      </c>
      <c r="AC90" s="232" t="n">
        <v>1339</v>
      </c>
      <c r="AD90" s="232" t="n">
        <v>1126</v>
      </c>
      <c r="AE90" s="233" t="n">
        <v>895</v>
      </c>
      <c r="AF90" s="233" t="n">
        <v>726</v>
      </c>
      <c r="AG90" s="233" t="n">
        <v>583</v>
      </c>
      <c r="AH90" s="233" t="n">
        <v>394</v>
      </c>
      <c r="AI90" s="208" t="s">
        <v>491</v>
      </c>
      <c r="AJ90" s="230" t="s">
        <v>501</v>
      </c>
      <c r="AK90" s="230"/>
    </row>
    <row r="93" customFormat="false" ht="15" hidden="false" customHeight="false" outlineLevel="0" collapsed="false">
      <c r="X93" s="234" t="s">
        <v>502</v>
      </c>
    </row>
    <row r="94" customFormat="false" ht="15" hidden="false" customHeight="false" outlineLevel="0" collapsed="false">
      <c r="X94" s="234" t="s">
        <v>503</v>
      </c>
    </row>
    <row r="95" customFormat="false" ht="15" hidden="false" customHeight="false" outlineLevel="0" collapsed="false">
      <c r="X95" s="126" t="s">
        <v>504</v>
      </c>
    </row>
  </sheetData>
  <mergeCells count="12">
    <mergeCell ref="X63:Y63"/>
    <mergeCell ref="AB63:AH63"/>
    <mergeCell ref="AJ63:AK63"/>
    <mergeCell ref="X64:Y64"/>
    <mergeCell ref="AB64:AH64"/>
    <mergeCell ref="AJ64:AK64"/>
    <mergeCell ref="AB65:AH65"/>
    <mergeCell ref="AJ65:AK65"/>
    <mergeCell ref="X89:Y89"/>
    <mergeCell ref="AJ89:AK89"/>
    <mergeCell ref="X90:Y90"/>
    <mergeCell ref="AJ90:AK90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81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E1" activeCellId="0" sqref="E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  <c r="E1" s="0" t="s">
        <v>505</v>
      </c>
    </row>
    <row r="2" customFormat="false" ht="15" hidden="false" customHeight="false" outlineLevel="0" collapsed="false">
      <c r="A2" s="0" t="s">
        <v>146</v>
      </c>
    </row>
    <row r="3" customFormat="false" ht="15" hidden="false" customHeight="false" outlineLevel="0" collapsed="false">
      <c r="A3" s="0" t="s">
        <v>149</v>
      </c>
    </row>
    <row r="5" customFormat="false" ht="15" hidden="false" customHeight="false" outlineLevel="0" collapsed="false">
      <c r="N5" s="0" t="s">
        <v>463</v>
      </c>
      <c r="O5" s="0" t="n">
        <v>0.55</v>
      </c>
    </row>
    <row r="7" customFormat="false" ht="15" hidden="false" customHeight="false" outlineLevel="0" collapsed="false">
      <c r="K7" s="0" t="s">
        <v>506</v>
      </c>
      <c r="L7" s="0" t="s">
        <v>506</v>
      </c>
      <c r="M7" s="0" t="s">
        <v>507</v>
      </c>
      <c r="N7" s="0" t="s">
        <v>507</v>
      </c>
    </row>
    <row r="8" customFormat="false" ht="15" hidden="false" customHeight="false" outlineLevel="0" collapsed="false">
      <c r="J8" s="0" t="s">
        <v>173</v>
      </c>
      <c r="K8" s="0" t="s">
        <v>508</v>
      </c>
      <c r="L8" s="0" t="s">
        <v>509</v>
      </c>
      <c r="M8" s="0" t="s">
        <v>508</v>
      </c>
      <c r="N8" s="0" t="s">
        <v>509</v>
      </c>
      <c r="O8" s="0" t="s">
        <v>506</v>
      </c>
      <c r="P8" s="0" t="s">
        <v>507</v>
      </c>
    </row>
    <row r="9" customFormat="false" ht="15" hidden="false" customHeight="false" outlineLevel="0" collapsed="false">
      <c r="J9" s="0" t="n">
        <v>45</v>
      </c>
      <c r="K9" s="20" t="n">
        <v>0</v>
      </c>
      <c r="L9" s="20" t="n">
        <v>0</v>
      </c>
      <c r="M9" s="20" t="n">
        <v>0</v>
      </c>
      <c r="N9" s="20" t="n">
        <v>0</v>
      </c>
      <c r="O9" s="235" t="n">
        <f aca="false">+L9*$O$5+(1-$O$5)*K9</f>
        <v>0</v>
      </c>
      <c r="P9" s="235" t="n">
        <f aca="false">+N9*$O$5+(1-$O$5)*M9</f>
        <v>0</v>
      </c>
    </row>
    <row r="10" customFormat="false" ht="15" hidden="false" customHeight="false" outlineLevel="0" collapsed="false">
      <c r="J10" s="0" t="n">
        <v>46</v>
      </c>
      <c r="K10" s="20" t="n">
        <v>0</v>
      </c>
      <c r="L10" s="20" t="n">
        <v>0</v>
      </c>
      <c r="M10" s="20" t="n">
        <v>0</v>
      </c>
      <c r="N10" s="20" t="n">
        <v>0</v>
      </c>
      <c r="O10" s="235" t="n">
        <f aca="false">+L10*$O$5+(1-$O$5)*K10</f>
        <v>0</v>
      </c>
      <c r="P10" s="235" t="n">
        <f aca="false">+N10*$O$5+(1-$O$5)*M10</f>
        <v>0</v>
      </c>
    </row>
    <row r="11" customFormat="false" ht="15" hidden="false" customHeight="false" outlineLevel="0" collapsed="false">
      <c r="J11" s="0" t="n">
        <v>47</v>
      </c>
      <c r="K11" s="20" t="n">
        <v>0</v>
      </c>
      <c r="L11" s="20" t="n">
        <v>0</v>
      </c>
      <c r="M11" s="20" t="n">
        <v>0</v>
      </c>
      <c r="N11" s="20" t="n">
        <v>0</v>
      </c>
      <c r="O11" s="235" t="n">
        <f aca="false">+L11*$O$5+(1-$O$5)*K11</f>
        <v>0</v>
      </c>
      <c r="P11" s="235" t="n">
        <f aca="false">+N11*$O$5+(1-$O$5)*M11</f>
        <v>0</v>
      </c>
    </row>
    <row r="12" customFormat="false" ht="15" hidden="false" customHeight="false" outlineLevel="0" collapsed="false">
      <c r="J12" s="0" t="n">
        <v>48</v>
      </c>
      <c r="K12" s="20" t="n">
        <v>0</v>
      </c>
      <c r="L12" s="20" t="n">
        <v>0</v>
      </c>
      <c r="M12" s="20" t="n">
        <v>0</v>
      </c>
      <c r="N12" s="20" t="n">
        <v>0</v>
      </c>
      <c r="O12" s="235" t="n">
        <f aca="false">+L12*$O$5+(1-$O$5)*K12</f>
        <v>0</v>
      </c>
      <c r="P12" s="235" t="n">
        <f aca="false">+N12*$O$5+(1-$O$5)*M12</f>
        <v>0</v>
      </c>
    </row>
    <row r="13" customFormat="false" ht="15" hidden="false" customHeight="false" outlineLevel="0" collapsed="false">
      <c r="J13" s="0" t="n">
        <v>49</v>
      </c>
      <c r="K13" s="20" t="n">
        <v>0</v>
      </c>
      <c r="L13" s="20" t="n">
        <v>0</v>
      </c>
      <c r="M13" s="20" t="n">
        <v>0</v>
      </c>
      <c r="N13" s="20" t="n">
        <v>0</v>
      </c>
      <c r="O13" s="235" t="n">
        <f aca="false">+L13*$O$5+(1-$O$5)*K13</f>
        <v>0</v>
      </c>
      <c r="P13" s="235" t="n">
        <f aca="false">+N13*$O$5+(1-$O$5)*M13</f>
        <v>0</v>
      </c>
    </row>
    <row r="14" customFormat="false" ht="15" hidden="false" customHeight="false" outlineLevel="0" collapsed="false">
      <c r="J14" s="0" t="n">
        <v>50</v>
      </c>
      <c r="K14" s="20" t="n">
        <v>0</v>
      </c>
      <c r="L14" s="20" t="n">
        <v>0</v>
      </c>
      <c r="M14" s="20" t="n">
        <v>0</v>
      </c>
      <c r="N14" s="20" t="n">
        <v>0</v>
      </c>
      <c r="O14" s="235" t="n">
        <f aca="false">+L14*$O$5+(1-$O$5)*K14</f>
        <v>0</v>
      </c>
      <c r="P14" s="235" t="n">
        <f aca="false">+N14*$O$5+(1-$O$5)*M14</f>
        <v>0</v>
      </c>
    </row>
    <row r="15" customFormat="false" ht="15" hidden="false" customHeight="false" outlineLevel="0" collapsed="false">
      <c r="J15" s="0" t="n">
        <v>51</v>
      </c>
      <c r="K15" s="20" t="n">
        <v>0</v>
      </c>
      <c r="L15" s="20" t="n">
        <v>0</v>
      </c>
      <c r="M15" s="20" t="n">
        <v>0</v>
      </c>
      <c r="N15" s="20" t="n">
        <v>0</v>
      </c>
      <c r="O15" s="235" t="n">
        <f aca="false">+L15*$O$5+(1-$O$5)*K15</f>
        <v>0</v>
      </c>
      <c r="P15" s="235" t="n">
        <f aca="false">+N15*$O$5+(1-$O$5)*M15</f>
        <v>0</v>
      </c>
    </row>
    <row r="16" customFormat="false" ht="15" hidden="false" customHeight="false" outlineLevel="0" collapsed="false">
      <c r="J16" s="0" t="n">
        <v>52</v>
      </c>
      <c r="K16" s="20" t="n">
        <v>0</v>
      </c>
      <c r="L16" s="20" t="n">
        <v>0</v>
      </c>
      <c r="M16" s="20" t="n">
        <v>0</v>
      </c>
      <c r="N16" s="20" t="n">
        <v>0</v>
      </c>
      <c r="O16" s="235" t="n">
        <f aca="false">+L16*$O$5+(1-$O$5)*K16</f>
        <v>0</v>
      </c>
      <c r="P16" s="235" t="n">
        <f aca="false">+N16*$O$5+(1-$O$5)*M16</f>
        <v>0</v>
      </c>
    </row>
    <row r="17" customFormat="false" ht="15" hidden="false" customHeight="false" outlineLevel="0" collapsed="false">
      <c r="J17" s="0" t="n">
        <v>53</v>
      </c>
      <c r="K17" s="20" t="n">
        <v>0</v>
      </c>
      <c r="L17" s="20" t="n">
        <v>0</v>
      </c>
      <c r="M17" s="20" t="n">
        <v>0</v>
      </c>
      <c r="N17" s="20" t="n">
        <v>0</v>
      </c>
      <c r="O17" s="235" t="n">
        <f aca="false">+L17*$O$5+(1-$O$5)*K17</f>
        <v>0</v>
      </c>
      <c r="P17" s="235" t="n">
        <f aca="false">+N17*$O$5+(1-$O$5)*M17</f>
        <v>0</v>
      </c>
    </row>
    <row r="18" customFormat="false" ht="15" hidden="false" customHeight="false" outlineLevel="0" collapsed="false">
      <c r="J18" s="0" t="n">
        <v>54</v>
      </c>
      <c r="K18" s="20" t="n">
        <v>0</v>
      </c>
      <c r="L18" s="20" t="n">
        <v>0</v>
      </c>
      <c r="M18" s="20" t="n">
        <v>0</v>
      </c>
      <c r="N18" s="20" t="n">
        <v>0</v>
      </c>
      <c r="O18" s="235" t="n">
        <f aca="false">+L18*$O$5+(1-$O$5)*K18</f>
        <v>0</v>
      </c>
      <c r="P18" s="235" t="n">
        <f aca="false">+N18*$O$5+(1-$O$5)*M18</f>
        <v>0</v>
      </c>
    </row>
    <row r="19" customFormat="false" ht="15" hidden="false" customHeight="false" outlineLevel="0" collapsed="false">
      <c r="J19" s="0" t="n">
        <v>55</v>
      </c>
      <c r="K19" s="20" t="n">
        <v>0.03</v>
      </c>
      <c r="L19" s="20" t="n">
        <v>0.03</v>
      </c>
      <c r="M19" s="20" t="n">
        <v>0.13</v>
      </c>
      <c r="N19" s="20" t="n">
        <v>0.14</v>
      </c>
      <c r="O19" s="235" t="n">
        <f aca="false">+L19*$O$5+(1-$O$5)*K19</f>
        <v>0.03</v>
      </c>
      <c r="P19" s="235" t="n">
        <f aca="false">+N19*$O$5+(1-$O$5)*M19</f>
        <v>0.1355</v>
      </c>
    </row>
    <row r="20" customFormat="false" ht="15" hidden="false" customHeight="false" outlineLevel="0" collapsed="false">
      <c r="J20" s="0" t="n">
        <v>56</v>
      </c>
      <c r="K20" s="20" t="n">
        <v>0.03</v>
      </c>
      <c r="L20" s="20" t="n">
        <v>0.03</v>
      </c>
      <c r="M20" s="20" t="n">
        <v>0.12</v>
      </c>
      <c r="N20" s="20" t="n">
        <v>0.12</v>
      </c>
      <c r="O20" s="235" t="n">
        <f aca="false">+L20*$O$5+(1-$O$5)*K20</f>
        <v>0.03</v>
      </c>
      <c r="P20" s="235" t="n">
        <f aca="false">+N20*$O$5+(1-$O$5)*M20</f>
        <v>0.12</v>
      </c>
    </row>
    <row r="21" customFormat="false" ht="15" hidden="false" customHeight="false" outlineLevel="0" collapsed="false">
      <c r="J21" s="0" t="n">
        <v>57</v>
      </c>
      <c r="K21" s="20" t="n">
        <v>0.03</v>
      </c>
      <c r="L21" s="20" t="n">
        <v>0.03</v>
      </c>
      <c r="M21" s="20" t="n">
        <v>0.13</v>
      </c>
      <c r="N21" s="20" t="n">
        <v>0.13</v>
      </c>
      <c r="O21" s="235" t="n">
        <f aca="false">+L21*$O$5+(1-$O$5)*K21</f>
        <v>0.03</v>
      </c>
      <c r="P21" s="235" t="n">
        <f aca="false">+N21*$O$5+(1-$O$5)*M21</f>
        <v>0.13</v>
      </c>
    </row>
    <row r="22" customFormat="false" ht="15" hidden="false" customHeight="false" outlineLevel="0" collapsed="false">
      <c r="J22" s="0" t="n">
        <v>58</v>
      </c>
      <c r="K22" s="20" t="n">
        <v>0.07</v>
      </c>
      <c r="L22" s="20" t="n">
        <v>0.03</v>
      </c>
      <c r="M22" s="20" t="n">
        <v>0.14</v>
      </c>
      <c r="N22" s="20" t="n">
        <v>0.13</v>
      </c>
      <c r="O22" s="235" t="n">
        <f aca="false">+L22*$O$5+(1-$O$5)*K22</f>
        <v>0.048</v>
      </c>
      <c r="P22" s="235" t="n">
        <f aca="false">+N22*$O$5+(1-$O$5)*M22</f>
        <v>0.1345</v>
      </c>
    </row>
    <row r="23" customFormat="false" ht="15" hidden="false" customHeight="false" outlineLevel="0" collapsed="false">
      <c r="J23" s="0" t="n">
        <v>59</v>
      </c>
      <c r="K23" s="20" t="n">
        <v>0.07</v>
      </c>
      <c r="L23" s="20" t="n">
        <v>0.03</v>
      </c>
      <c r="M23" s="20" t="n">
        <v>0.18</v>
      </c>
      <c r="N23" s="20" t="n">
        <v>0.28</v>
      </c>
      <c r="O23" s="235" t="n">
        <f aca="false">+L23*$O$5+(1-$O$5)*K23</f>
        <v>0.048</v>
      </c>
      <c r="P23" s="235" t="n">
        <f aca="false">+N23*$O$5+(1-$O$5)*M23</f>
        <v>0.235</v>
      </c>
    </row>
    <row r="24" customFormat="false" ht="15" hidden="false" customHeight="false" outlineLevel="0" collapsed="false">
      <c r="J24" s="0" t="n">
        <v>60</v>
      </c>
      <c r="K24" s="20" t="n">
        <v>0.09</v>
      </c>
      <c r="L24" s="20" t="n">
        <v>0.09</v>
      </c>
      <c r="M24" s="20" t="n">
        <v>0.14</v>
      </c>
      <c r="N24" s="20" t="n">
        <v>0.15</v>
      </c>
      <c r="O24" s="235" t="n">
        <f aca="false">+L24*$O$5+(1-$O$5)*K24</f>
        <v>0.09</v>
      </c>
      <c r="P24" s="235" t="n">
        <f aca="false">+N24*$O$5+(1-$O$5)*M24</f>
        <v>0.1455</v>
      </c>
    </row>
    <row r="25" customFormat="false" ht="15" hidden="false" customHeight="false" outlineLevel="0" collapsed="false">
      <c r="J25" s="0" t="n">
        <v>61</v>
      </c>
      <c r="K25" s="20" t="n">
        <v>0.09</v>
      </c>
      <c r="L25" s="20" t="n">
        <v>0.12</v>
      </c>
      <c r="M25" s="20" t="n">
        <v>0.22</v>
      </c>
      <c r="N25" s="20" t="n">
        <v>0.2</v>
      </c>
      <c r="O25" s="235" t="n">
        <f aca="false">+L25*$O$5+(1-$O$5)*K25</f>
        <v>0.1065</v>
      </c>
      <c r="P25" s="235" t="n">
        <f aca="false">+N25*$O$5+(1-$O$5)*M25</f>
        <v>0.209</v>
      </c>
    </row>
    <row r="26" customFormat="false" ht="15" hidden="false" customHeight="false" outlineLevel="0" collapsed="false">
      <c r="J26" s="0" t="n">
        <v>62</v>
      </c>
      <c r="K26" s="20" t="n">
        <v>0.25</v>
      </c>
      <c r="L26" s="20" t="n">
        <v>0.22</v>
      </c>
      <c r="M26" s="20" t="n">
        <v>0.33</v>
      </c>
      <c r="N26" s="20" t="n">
        <v>0.29</v>
      </c>
      <c r="O26" s="235" t="n">
        <f aca="false">+L26*$O$5+(1-$O$5)*K26</f>
        <v>0.2335</v>
      </c>
      <c r="P26" s="235" t="n">
        <f aca="false">+N26*$O$5+(1-$O$5)*M26</f>
        <v>0.308</v>
      </c>
    </row>
    <row r="27" customFormat="false" ht="15" hidden="false" customHeight="false" outlineLevel="0" collapsed="false">
      <c r="J27" s="0" t="n">
        <v>63</v>
      </c>
      <c r="K27" s="20" t="n">
        <v>0.2</v>
      </c>
      <c r="L27" s="20" t="n">
        <v>0.2</v>
      </c>
      <c r="M27" s="20" t="n">
        <v>0.25</v>
      </c>
      <c r="N27" s="20" t="n">
        <v>0.25</v>
      </c>
      <c r="O27" s="235" t="n">
        <f aca="false">+L27*$O$5+(1-$O$5)*K27</f>
        <v>0.2</v>
      </c>
      <c r="P27" s="235" t="n">
        <f aca="false">+N27*$O$5+(1-$O$5)*M27</f>
        <v>0.25</v>
      </c>
    </row>
    <row r="28" customFormat="false" ht="15" hidden="false" customHeight="false" outlineLevel="0" collapsed="false">
      <c r="J28" s="0" t="n">
        <v>64</v>
      </c>
      <c r="K28" s="20" t="n">
        <v>0.55</v>
      </c>
      <c r="L28" s="20" t="n">
        <v>0.55</v>
      </c>
      <c r="M28" s="20" t="n">
        <v>0.6</v>
      </c>
      <c r="N28" s="20" t="n">
        <v>0.6</v>
      </c>
      <c r="O28" s="235" t="n">
        <f aca="false">+L28*$O$5+(1-$O$5)*K28</f>
        <v>0.55</v>
      </c>
      <c r="P28" s="235" t="n">
        <f aca="false">+N28*$O$5+(1-$O$5)*M28</f>
        <v>0.6</v>
      </c>
    </row>
    <row r="29" customFormat="false" ht="15" hidden="false" customHeight="false" outlineLevel="0" collapsed="false">
      <c r="J29" s="0" t="n">
        <v>65</v>
      </c>
      <c r="K29" s="20" t="n">
        <v>0.45</v>
      </c>
      <c r="L29" s="20" t="n">
        <v>0.45</v>
      </c>
      <c r="M29" s="20" t="n">
        <v>0.45</v>
      </c>
      <c r="N29" s="20" t="n">
        <v>0.45</v>
      </c>
      <c r="O29" s="235" t="n">
        <f aca="false">+L29*$O$5+(1-$O$5)*K29</f>
        <v>0.45</v>
      </c>
      <c r="P29" s="235" t="n">
        <f aca="false">+N29*$O$5+(1-$O$5)*M29</f>
        <v>0.45</v>
      </c>
    </row>
    <row r="30" customFormat="false" ht="15" hidden="false" customHeight="false" outlineLevel="0" collapsed="false">
      <c r="J30" s="0" t="n">
        <v>66</v>
      </c>
      <c r="K30" s="20" t="n">
        <v>0.26</v>
      </c>
      <c r="L30" s="20" t="n">
        <v>0.25</v>
      </c>
      <c r="M30" s="20" t="n">
        <v>0.26</v>
      </c>
      <c r="N30" s="20" t="n">
        <v>0.25</v>
      </c>
      <c r="O30" s="235" t="n">
        <f aca="false">+L30*$O$5+(1-$O$5)*K30</f>
        <v>0.2545</v>
      </c>
      <c r="P30" s="235" t="n">
        <f aca="false">+N30*$O$5+(1-$O$5)*M30</f>
        <v>0.2545</v>
      </c>
    </row>
    <row r="31" customFormat="false" ht="15" hidden="false" customHeight="false" outlineLevel="0" collapsed="false">
      <c r="J31" s="0" t="n">
        <v>67</v>
      </c>
      <c r="K31" s="20" t="n">
        <v>0.2</v>
      </c>
      <c r="L31" s="20" t="n">
        <v>0.22</v>
      </c>
      <c r="M31" s="20" t="n">
        <v>0.2</v>
      </c>
      <c r="N31" s="20" t="n">
        <v>0.22</v>
      </c>
      <c r="O31" s="235" t="n">
        <f aca="false">+L31*$O$5+(1-$O$5)*K31</f>
        <v>0.211</v>
      </c>
      <c r="P31" s="235" t="n">
        <f aca="false">+N31*$O$5+(1-$O$5)*M31</f>
        <v>0.211</v>
      </c>
    </row>
    <row r="32" customFormat="false" ht="15" hidden="false" customHeight="false" outlineLevel="0" collapsed="false">
      <c r="J32" s="0" t="n">
        <v>68</v>
      </c>
      <c r="K32" s="20" t="n">
        <v>0.2</v>
      </c>
      <c r="L32" s="20" t="n">
        <v>0.23</v>
      </c>
      <c r="M32" s="20" t="n">
        <v>0.2</v>
      </c>
      <c r="N32" s="20" t="n">
        <v>0.23</v>
      </c>
      <c r="O32" s="235" t="n">
        <f aca="false">+L32*$O$5+(1-$O$5)*K32</f>
        <v>0.2165</v>
      </c>
      <c r="P32" s="235" t="n">
        <f aca="false">+N32*$O$5+(1-$O$5)*M32</f>
        <v>0.2165</v>
      </c>
    </row>
    <row r="33" customFormat="false" ht="15" hidden="false" customHeight="false" outlineLevel="0" collapsed="false">
      <c r="J33" s="0" t="n">
        <v>69</v>
      </c>
      <c r="K33" s="20" t="n">
        <v>0.22</v>
      </c>
      <c r="L33" s="20" t="n">
        <v>0.21</v>
      </c>
      <c r="M33" s="20" t="n">
        <v>0.22</v>
      </c>
      <c r="N33" s="20" t="n">
        <v>0.21</v>
      </c>
      <c r="O33" s="235" t="n">
        <f aca="false">+L33*$O$5+(1-$O$5)*K33</f>
        <v>0.2145</v>
      </c>
      <c r="P33" s="235" t="n">
        <f aca="false">+N33*$O$5+(1-$O$5)*M33</f>
        <v>0.2145</v>
      </c>
    </row>
    <row r="34" customFormat="false" ht="15" hidden="false" customHeight="false" outlineLevel="0" collapsed="false">
      <c r="J34" s="0" t="n">
        <v>70</v>
      </c>
      <c r="K34" s="20" t="n">
        <v>0.2</v>
      </c>
      <c r="L34" s="20" t="n">
        <v>0.23</v>
      </c>
      <c r="M34" s="20" t="n">
        <v>0.2</v>
      </c>
      <c r="N34" s="20" t="n">
        <v>0.23</v>
      </c>
      <c r="O34" s="235" t="n">
        <f aca="false">+L34*$O$5+(1-$O$5)*K34</f>
        <v>0.2165</v>
      </c>
      <c r="P34" s="235" t="n">
        <f aca="false">+N34*$O$5+(1-$O$5)*M34</f>
        <v>0.2165</v>
      </c>
    </row>
    <row r="35" customFormat="false" ht="15" hidden="false" customHeight="false" outlineLevel="0" collapsed="false">
      <c r="J35" s="0" t="n">
        <v>71</v>
      </c>
      <c r="K35" s="20" t="n">
        <v>0.2</v>
      </c>
      <c r="L35" s="20" t="n">
        <v>0.2</v>
      </c>
      <c r="M35" s="20" t="n">
        <v>0.2</v>
      </c>
      <c r="N35" s="20" t="n">
        <v>0.2</v>
      </c>
      <c r="O35" s="235" t="n">
        <f aca="false">+L35*$O$5+(1-$O$5)*K35</f>
        <v>0.2</v>
      </c>
      <c r="P35" s="235" t="n">
        <f aca="false">+N35*$O$5+(1-$O$5)*M35</f>
        <v>0.2</v>
      </c>
    </row>
    <row r="36" customFormat="false" ht="15" hidden="false" customHeight="false" outlineLevel="0" collapsed="false">
      <c r="J36" s="0" t="n">
        <v>72</v>
      </c>
      <c r="K36" s="20" t="n">
        <v>0.2</v>
      </c>
      <c r="L36" s="20" t="n">
        <v>0.2</v>
      </c>
      <c r="M36" s="20" t="n">
        <v>0.2</v>
      </c>
      <c r="N36" s="20" t="n">
        <v>0.2</v>
      </c>
      <c r="O36" s="235" t="n">
        <f aca="false">+L36*$O$5+(1-$O$5)*K36</f>
        <v>0.2</v>
      </c>
      <c r="P36" s="235" t="n">
        <f aca="false">+N36*$O$5+(1-$O$5)*M36</f>
        <v>0.2</v>
      </c>
    </row>
    <row r="37" customFormat="false" ht="15" hidden="false" customHeight="false" outlineLevel="0" collapsed="false">
      <c r="J37" s="0" t="n">
        <v>73</v>
      </c>
      <c r="K37" s="20" t="n">
        <v>0.2</v>
      </c>
      <c r="L37" s="20" t="n">
        <v>0.2</v>
      </c>
      <c r="M37" s="20" t="n">
        <v>0.2</v>
      </c>
      <c r="N37" s="20" t="n">
        <v>0.2</v>
      </c>
      <c r="O37" s="235" t="n">
        <f aca="false">+L37*$O$5+(1-$O$5)*K37</f>
        <v>0.2</v>
      </c>
      <c r="P37" s="235" t="n">
        <f aca="false">+N37*$O$5+(1-$O$5)*M37</f>
        <v>0.2</v>
      </c>
    </row>
    <row r="38" customFormat="false" ht="15" hidden="false" customHeight="false" outlineLevel="0" collapsed="false">
      <c r="J38" s="0" t="n">
        <v>74</v>
      </c>
      <c r="K38" s="20" t="n">
        <v>0.2</v>
      </c>
      <c r="L38" s="20" t="n">
        <v>0.2</v>
      </c>
      <c r="M38" s="20" t="n">
        <v>0.2</v>
      </c>
      <c r="N38" s="20" t="n">
        <v>0.2</v>
      </c>
      <c r="O38" s="235" t="n">
        <f aca="false">+L38*$O$5+(1-$O$5)*K38</f>
        <v>0.2</v>
      </c>
      <c r="P38" s="235" t="n">
        <f aca="false">+N38*$O$5+(1-$O$5)*M38</f>
        <v>0.2</v>
      </c>
    </row>
    <row r="39" customFormat="false" ht="15" hidden="false" customHeight="false" outlineLevel="0" collapsed="false">
      <c r="J39" s="0" t="n">
        <v>75</v>
      </c>
      <c r="K39" s="20" t="n">
        <v>0.2</v>
      </c>
      <c r="L39" s="20" t="n">
        <v>0.2</v>
      </c>
      <c r="M39" s="20" t="n">
        <v>0.2</v>
      </c>
      <c r="N39" s="20" t="n">
        <v>0.2</v>
      </c>
      <c r="O39" s="235" t="n">
        <f aca="false">+L39*$O$5+(1-$O$5)*K39</f>
        <v>0.2</v>
      </c>
      <c r="P39" s="235" t="n">
        <f aca="false">+N39*$O$5+(1-$O$5)*M39</f>
        <v>0.2</v>
      </c>
    </row>
    <row r="40" customFormat="false" ht="15" hidden="false" customHeight="false" outlineLevel="0" collapsed="false">
      <c r="J40" s="0" t="n">
        <v>76</v>
      </c>
      <c r="K40" s="20" t="n">
        <v>0.2</v>
      </c>
      <c r="L40" s="20" t="n">
        <v>0.2</v>
      </c>
      <c r="M40" s="20" t="n">
        <v>0.2</v>
      </c>
      <c r="N40" s="20" t="n">
        <v>0.2</v>
      </c>
      <c r="O40" s="235" t="n">
        <f aca="false">+L40*$O$5+(1-$O$5)*K40</f>
        <v>0.2</v>
      </c>
      <c r="P40" s="235" t="n">
        <f aca="false">+N40*$O$5+(1-$O$5)*M40</f>
        <v>0.2</v>
      </c>
    </row>
    <row r="41" customFormat="false" ht="15" hidden="false" customHeight="false" outlineLevel="0" collapsed="false">
      <c r="J41" s="0" t="n">
        <v>77</v>
      </c>
      <c r="K41" s="20" t="n">
        <v>0.2</v>
      </c>
      <c r="L41" s="20" t="n">
        <v>0.2</v>
      </c>
      <c r="M41" s="20" t="n">
        <v>0.2</v>
      </c>
      <c r="N41" s="20" t="n">
        <v>0.2</v>
      </c>
      <c r="O41" s="235" t="n">
        <f aca="false">+L41*$O$5+(1-$O$5)*K41</f>
        <v>0.2</v>
      </c>
      <c r="P41" s="235" t="n">
        <f aca="false">+N41*$O$5+(1-$O$5)*M41</f>
        <v>0.2</v>
      </c>
    </row>
    <row r="42" customFormat="false" ht="15" hidden="false" customHeight="false" outlineLevel="0" collapsed="false">
      <c r="J42" s="0" t="n">
        <v>78</v>
      </c>
      <c r="K42" s="20" t="n">
        <v>0.2</v>
      </c>
      <c r="L42" s="20" t="n">
        <v>0.2</v>
      </c>
      <c r="M42" s="20" t="n">
        <v>0.2</v>
      </c>
      <c r="N42" s="20" t="n">
        <v>0.2</v>
      </c>
      <c r="O42" s="235" t="n">
        <f aca="false">+L42*$O$5+(1-$O$5)*K42</f>
        <v>0.2</v>
      </c>
      <c r="P42" s="235" t="n">
        <f aca="false">+N42*$O$5+(1-$O$5)*M42</f>
        <v>0.2</v>
      </c>
    </row>
    <row r="43" customFormat="false" ht="15" hidden="false" customHeight="false" outlineLevel="0" collapsed="false">
      <c r="J43" s="0" t="n">
        <v>79</v>
      </c>
      <c r="K43" s="20" t="n">
        <v>0.2</v>
      </c>
      <c r="L43" s="20" t="n">
        <v>0.2</v>
      </c>
      <c r="M43" s="20" t="n">
        <v>0.2</v>
      </c>
      <c r="N43" s="20" t="n">
        <v>0.2</v>
      </c>
      <c r="O43" s="235" t="n">
        <f aca="false">+L43*$O$5+(1-$O$5)*K43</f>
        <v>0.2</v>
      </c>
      <c r="P43" s="235" t="n">
        <f aca="false">+N43*$O$5+(1-$O$5)*M43</f>
        <v>0.2</v>
      </c>
    </row>
    <row r="44" customFormat="false" ht="15" hidden="false" customHeight="false" outlineLevel="0" collapsed="false">
      <c r="J44" s="0" t="n">
        <v>80</v>
      </c>
      <c r="K44" s="20" t="n">
        <v>1</v>
      </c>
      <c r="L44" s="20" t="n">
        <v>1</v>
      </c>
      <c r="M44" s="20" t="n">
        <v>1</v>
      </c>
      <c r="N44" s="20" t="n">
        <v>1</v>
      </c>
      <c r="O44" s="235" t="n">
        <f aca="false">+L44*$O$5+(1-$O$5)*K44</f>
        <v>1</v>
      </c>
      <c r="P44" s="235" t="n">
        <f aca="false">+N44*$O$5+(1-$O$5)*M44</f>
        <v>1</v>
      </c>
    </row>
    <row r="51" customFormat="false" ht="15" hidden="false" customHeight="false" outlineLevel="0" collapsed="false">
      <c r="J51" s="0" t="n">
        <v>0</v>
      </c>
      <c r="K51" s="112" t="n">
        <v>1</v>
      </c>
    </row>
    <row r="52" customFormat="false" ht="15" hidden="false" customHeight="false" outlineLevel="0" collapsed="false">
      <c r="J52" s="0" t="n">
        <v>1</v>
      </c>
      <c r="K52" s="112" t="n">
        <v>0.896</v>
      </c>
    </row>
    <row r="53" customFormat="false" ht="15" hidden="false" customHeight="false" outlineLevel="0" collapsed="false">
      <c r="J53" s="0" t="n">
        <v>2</v>
      </c>
      <c r="K53" s="112" t="n">
        <v>0.805</v>
      </c>
    </row>
    <row r="54" customFormat="false" ht="15" hidden="false" customHeight="false" outlineLevel="0" collapsed="false">
      <c r="J54" s="0" t="n">
        <v>3</v>
      </c>
      <c r="K54" s="112" t="n">
        <v>0.724</v>
      </c>
    </row>
    <row r="55" customFormat="false" ht="15" hidden="false" customHeight="false" outlineLevel="0" collapsed="false">
      <c r="J55" s="0" t="n">
        <v>4</v>
      </c>
      <c r="K55" s="112" t="n">
        <v>0.652</v>
      </c>
    </row>
    <row r="56" customFormat="false" ht="15" hidden="false" customHeight="false" outlineLevel="0" collapsed="false">
      <c r="J56" s="0" t="n">
        <v>5</v>
      </c>
      <c r="K56" s="112" t="n">
        <v>0.588</v>
      </c>
    </row>
    <row r="57" customFormat="false" ht="15" hidden="false" customHeight="false" outlineLevel="0" collapsed="false">
      <c r="J57" s="0" t="n">
        <v>6</v>
      </c>
      <c r="K57" s="112" t="n">
        <v>0.531</v>
      </c>
    </row>
    <row r="58" customFormat="false" ht="15" hidden="false" customHeight="false" outlineLevel="0" collapsed="false">
      <c r="J58" s="0" t="n">
        <v>7</v>
      </c>
      <c r="K58" s="112" t="n">
        <v>0.481</v>
      </c>
    </row>
    <row r="59" customFormat="false" ht="15" hidden="false" customHeight="false" outlineLevel="0" collapsed="false">
      <c r="J59" s="0" t="n">
        <v>8</v>
      </c>
      <c r="K59" s="112" t="n">
        <v>0.435</v>
      </c>
    </row>
    <row r="60" customFormat="false" ht="15" hidden="false" customHeight="false" outlineLevel="0" collapsed="false">
      <c r="J60" s="0" t="n">
        <v>9</v>
      </c>
      <c r="K60" s="112" t="n">
        <v>0.395</v>
      </c>
    </row>
    <row r="61" customFormat="false" ht="15" hidden="false" customHeight="false" outlineLevel="0" collapsed="false">
      <c r="J61" s="0" t="n">
        <v>10</v>
      </c>
      <c r="K61" s="112" t="n">
        <v>0.358</v>
      </c>
    </row>
    <row r="62" customFormat="false" ht="15" hidden="false" customHeight="false" outlineLevel="0" collapsed="false">
      <c r="J62" s="0" t="n">
        <v>11</v>
      </c>
      <c r="K62" s="112" t="n">
        <v>0.326</v>
      </c>
    </row>
    <row r="63" customFormat="false" ht="15" hidden="false" customHeight="false" outlineLevel="0" collapsed="false">
      <c r="J63" s="0" t="n">
        <v>12</v>
      </c>
      <c r="K63" s="112" t="n">
        <v>0.296</v>
      </c>
    </row>
    <row r="64" customFormat="false" ht="15" hidden="false" customHeight="false" outlineLevel="0" collapsed="false">
      <c r="J64" s="0" t="n">
        <v>13</v>
      </c>
      <c r="K64" s="112" t="n">
        <v>0.269</v>
      </c>
    </row>
    <row r="65" customFormat="false" ht="15" hidden="false" customHeight="false" outlineLevel="0" collapsed="false">
      <c r="J65" s="0" t="n">
        <v>14</v>
      </c>
      <c r="K65" s="112" t="n">
        <v>0.245</v>
      </c>
    </row>
    <row r="66" customFormat="false" ht="15" hidden="false" customHeight="false" outlineLevel="0" collapsed="false">
      <c r="J66" s="0" t="n">
        <v>15</v>
      </c>
      <c r="K66" s="112" t="n">
        <v>0.223</v>
      </c>
    </row>
    <row r="67" customFormat="false" ht="15" hidden="false" customHeight="false" outlineLevel="0" collapsed="false">
      <c r="J67" s="0" t="n">
        <v>16</v>
      </c>
      <c r="K67" s="112" t="n">
        <v>0.204</v>
      </c>
    </row>
    <row r="68" customFormat="false" ht="15" hidden="false" customHeight="false" outlineLevel="0" collapsed="false">
      <c r="J68" s="0" t="n">
        <v>17</v>
      </c>
      <c r="K68" s="112" t="n">
        <v>0.186</v>
      </c>
    </row>
    <row r="69" customFormat="false" ht="15" hidden="false" customHeight="false" outlineLevel="0" collapsed="false">
      <c r="J69" s="0" t="n">
        <v>18</v>
      </c>
      <c r="K69" s="112" t="n">
        <v>0.169</v>
      </c>
    </row>
    <row r="70" customFormat="false" ht="15" hidden="false" customHeight="false" outlineLevel="0" collapsed="false">
      <c r="J70" s="0" t="n">
        <v>19</v>
      </c>
      <c r="K70" s="112" t="n">
        <v>0.155</v>
      </c>
    </row>
    <row r="71" customFormat="false" ht="15" hidden="false" customHeight="false" outlineLevel="0" collapsed="false">
      <c r="J71" s="0" t="n">
        <v>20</v>
      </c>
      <c r="K71" s="112" t="n">
        <v>0.141</v>
      </c>
    </row>
    <row r="72" customFormat="false" ht="15" hidden="false" customHeight="false" outlineLevel="0" collapsed="false">
      <c r="J72" s="0" t="n">
        <v>21</v>
      </c>
      <c r="K72" s="112" t="n">
        <v>0.129</v>
      </c>
    </row>
    <row r="73" customFormat="false" ht="15" hidden="false" customHeight="false" outlineLevel="0" collapsed="false">
      <c r="J73" s="0" t="n">
        <v>22</v>
      </c>
      <c r="K73" s="112" t="n">
        <v>0.118</v>
      </c>
    </row>
    <row r="74" customFormat="false" ht="15" hidden="false" customHeight="true" outlineLevel="0" collapsed="false">
      <c r="J74" s="0" t="n">
        <v>23</v>
      </c>
      <c r="K74" s="112" t="n">
        <v>0.108</v>
      </c>
    </row>
    <row r="75" customFormat="false" ht="15" hidden="false" customHeight="false" outlineLevel="0" collapsed="false">
      <c r="J75" s="0" t="n">
        <v>24</v>
      </c>
      <c r="K75" s="112" t="n">
        <v>0.101</v>
      </c>
    </row>
    <row r="76" customFormat="false" ht="15" hidden="false" customHeight="false" outlineLevel="0" collapsed="false">
      <c r="J76" s="0" t="n">
        <v>25</v>
      </c>
      <c r="K76" s="112" t="n">
        <v>0.1</v>
      </c>
    </row>
    <row r="77" customFormat="false" ht="15" hidden="false" customHeight="false" outlineLevel="0" collapsed="false">
      <c r="J77" s="0" t="n">
        <v>26</v>
      </c>
      <c r="K77" s="112" t="n">
        <v>0.1</v>
      </c>
    </row>
    <row r="78" customFormat="false" ht="15" hidden="false" customHeight="false" outlineLevel="0" collapsed="false">
      <c r="J78" s="0" t="n">
        <v>27</v>
      </c>
      <c r="K78" s="112" t="n">
        <v>0.1</v>
      </c>
    </row>
    <row r="79" customFormat="false" ht="15" hidden="false" customHeight="false" outlineLevel="0" collapsed="false">
      <c r="J79" s="0" t="n">
        <v>28</v>
      </c>
      <c r="K79" s="112" t="n">
        <v>0.1</v>
      </c>
    </row>
    <row r="80" customFormat="false" ht="15" hidden="false" customHeight="false" outlineLevel="0" collapsed="false">
      <c r="J80" s="0" t="n">
        <v>29</v>
      </c>
      <c r="K80" s="112" t="n">
        <v>0.1</v>
      </c>
    </row>
    <row r="81" customFormat="false" ht="15" hidden="false" customHeight="false" outlineLevel="0" collapsed="false">
      <c r="J81" s="0" t="n">
        <v>30</v>
      </c>
      <c r="K81" s="112" t="n">
        <v>0.1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E4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1" ySplit="11" topLeftCell="B12" activePane="bottomRight" state="frozen"/>
      <selection pane="topLeft" activeCell="A1" activeCellId="0" sqref="A1"/>
      <selection pane="topRight" activeCell="B1" activeCellId="0" sqref="B1"/>
      <selection pane="bottomLeft" activeCell="A12" activeCellId="0" sqref="A12"/>
      <selection pane="bottomRigh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510</v>
      </c>
    </row>
    <row r="3" customFormat="false" ht="15" hidden="false" customHeight="false" outlineLevel="0" collapsed="false">
      <c r="A3" s="0" t="s">
        <v>149</v>
      </c>
      <c r="B3" s="0" t="s">
        <v>511</v>
      </c>
    </row>
    <row r="4" customFormat="false" ht="15" hidden="false" customHeight="false" outlineLevel="0" collapsed="false">
      <c r="A4" s="3"/>
    </row>
    <row r="5" customFormat="false" ht="15" hidden="false" customHeight="false" outlineLevel="0" collapsed="false">
      <c r="A5" s="0" t="s">
        <v>512</v>
      </c>
    </row>
    <row r="6" customFormat="false" ht="15" hidden="false" customHeight="false" outlineLevel="0" collapsed="false">
      <c r="A6" s="0" t="s">
        <v>513</v>
      </c>
    </row>
    <row r="7" customFormat="false" ht="15" hidden="false" customHeight="false" outlineLevel="0" collapsed="false">
      <c r="A7" s="0" t="s">
        <v>514</v>
      </c>
    </row>
    <row r="8" customFormat="false" ht="15" hidden="false" customHeight="false" outlineLevel="0" collapsed="false">
      <c r="A8" s="0" t="s">
        <v>515</v>
      </c>
    </row>
    <row r="9" customFormat="false" ht="15" hidden="false" customHeight="false" outlineLevel="0" collapsed="false">
      <c r="A9" s="0" t="s">
        <v>516</v>
      </c>
    </row>
    <row r="10" customFormat="false" ht="15" hidden="false" customHeight="false" outlineLevel="0" collapsed="false">
      <c r="A10" s="1" t="s">
        <v>313</v>
      </c>
      <c r="B10" s="21"/>
      <c r="C10" s="21"/>
      <c r="D10" s="21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</row>
    <row r="11" customFormat="false" ht="15" hidden="false" customHeight="false" outlineLevel="0" collapsed="false">
      <c r="A11" s="1" t="s">
        <v>154</v>
      </c>
      <c r="B11" s="1" t="s">
        <v>316</v>
      </c>
      <c r="F11" s="0" t="s">
        <v>517</v>
      </c>
      <c r="G11" s="1" t="s">
        <v>518</v>
      </c>
      <c r="H11" s="0" t="s">
        <v>251</v>
      </c>
    </row>
    <row r="12" customFormat="false" ht="15" hidden="false" customHeight="false" outlineLevel="0" collapsed="false">
      <c r="A12" s="0" t="n">
        <v>0</v>
      </c>
      <c r="B12" s="112" t="n">
        <v>0.0985</v>
      </c>
      <c r="F12" s="0" t="n">
        <v>0.0375</v>
      </c>
      <c r="G12" s="112" t="n">
        <v>0.061</v>
      </c>
      <c r="H12" s="235" t="n">
        <f aca="false">+F12+G12</f>
        <v>0.0985</v>
      </c>
    </row>
    <row r="13" customFormat="false" ht="15" hidden="false" customHeight="false" outlineLevel="0" collapsed="false">
      <c r="A13" s="0" t="n">
        <v>1</v>
      </c>
      <c r="B13" s="112" t="n">
        <v>0.0985</v>
      </c>
      <c r="F13" s="0" t="n">
        <v>0.0375</v>
      </c>
      <c r="G13" s="112" t="n">
        <v>0.061</v>
      </c>
      <c r="H13" s="235" t="n">
        <f aca="false">+F13+G13</f>
        <v>0.0985</v>
      </c>
    </row>
    <row r="14" customFormat="false" ht="15" hidden="false" customHeight="false" outlineLevel="0" collapsed="false">
      <c r="A14" s="0" t="n">
        <v>2</v>
      </c>
      <c r="B14" s="112" t="n">
        <v>0.0855</v>
      </c>
      <c r="F14" s="0" t="n">
        <v>0.0375</v>
      </c>
      <c r="G14" s="112" t="n">
        <v>0.048</v>
      </c>
      <c r="H14" s="235" t="n">
        <f aca="false">+F14+G14</f>
        <v>0.0855</v>
      </c>
    </row>
    <row r="15" customFormat="false" ht="15" hidden="false" customHeight="false" outlineLevel="0" collapsed="false">
      <c r="A15" s="0" t="n">
        <v>3</v>
      </c>
      <c r="B15" s="112" t="n">
        <v>0.0755</v>
      </c>
      <c r="F15" s="0" t="n">
        <v>0.0375</v>
      </c>
      <c r="G15" s="112" t="n">
        <v>0.038</v>
      </c>
      <c r="H15" s="235" t="n">
        <f aca="false">+F15+G15</f>
        <v>0.0755</v>
      </c>
    </row>
    <row r="16" customFormat="false" ht="15" hidden="false" customHeight="false" outlineLevel="0" collapsed="false">
      <c r="A16" s="0" t="n">
        <v>4</v>
      </c>
      <c r="B16" s="112" t="n">
        <v>0.0665</v>
      </c>
      <c r="F16" s="0" t="n">
        <v>0.0375</v>
      </c>
      <c r="G16" s="112" t="n">
        <v>0.029</v>
      </c>
      <c r="H16" s="235" t="n">
        <f aca="false">+F16+G16</f>
        <v>0.0665</v>
      </c>
    </row>
    <row r="17" customFormat="false" ht="15" hidden="false" customHeight="false" outlineLevel="0" collapsed="false">
      <c r="A17" s="0" t="n">
        <v>5</v>
      </c>
      <c r="B17" s="112" t="n">
        <v>0.0595</v>
      </c>
      <c r="F17" s="0" t="n">
        <v>0.0375</v>
      </c>
      <c r="G17" s="112" t="n">
        <v>0.022</v>
      </c>
      <c r="H17" s="235" t="n">
        <f aca="false">+F17+G17</f>
        <v>0.0595</v>
      </c>
    </row>
    <row r="18" customFormat="false" ht="15" hidden="false" customHeight="false" outlineLevel="0" collapsed="false">
      <c r="A18" s="0" t="n">
        <v>6</v>
      </c>
      <c r="B18" s="112" t="n">
        <v>0.0525</v>
      </c>
      <c r="F18" s="0" t="n">
        <v>0.0375</v>
      </c>
      <c r="G18" s="112" t="n">
        <v>0.015</v>
      </c>
      <c r="H18" s="235" t="n">
        <f aca="false">+F18+G18</f>
        <v>0.0525</v>
      </c>
    </row>
    <row r="19" customFormat="false" ht="15" hidden="false" customHeight="false" outlineLevel="0" collapsed="false">
      <c r="A19" s="0" t="n">
        <v>7</v>
      </c>
      <c r="B19" s="112" t="n">
        <v>0.0485</v>
      </c>
      <c r="F19" s="0" t="n">
        <v>0.0375</v>
      </c>
      <c r="G19" s="112" t="n">
        <v>0.011</v>
      </c>
      <c r="H19" s="235" t="n">
        <f aca="false">+F19+G19</f>
        <v>0.0485</v>
      </c>
    </row>
    <row r="20" customFormat="false" ht="15" hidden="false" customHeight="false" outlineLevel="0" collapsed="false">
      <c r="A20" s="0" t="n">
        <v>8</v>
      </c>
      <c r="B20" s="112" t="n">
        <v>0.0465</v>
      </c>
      <c r="F20" s="0" t="n">
        <v>0.0375</v>
      </c>
      <c r="G20" s="112" t="n">
        <v>0.009</v>
      </c>
      <c r="H20" s="235" t="n">
        <f aca="false">+F20+G20</f>
        <v>0.0465</v>
      </c>
    </row>
    <row r="21" customFormat="false" ht="15" hidden="false" customHeight="false" outlineLevel="0" collapsed="false">
      <c r="A21" s="0" t="n">
        <v>9</v>
      </c>
      <c r="B21" s="112" t="n">
        <v>0.0445</v>
      </c>
      <c r="F21" s="0" t="n">
        <v>0.0375</v>
      </c>
      <c r="G21" s="112" t="n">
        <v>0.007</v>
      </c>
      <c r="H21" s="235" t="n">
        <f aca="false">+F21+G21</f>
        <v>0.0445</v>
      </c>
    </row>
    <row r="22" customFormat="false" ht="15" hidden="false" customHeight="false" outlineLevel="0" collapsed="false">
      <c r="A22" s="0" t="n">
        <v>10</v>
      </c>
      <c r="B22" s="112" t="n">
        <v>0.0425</v>
      </c>
      <c r="F22" s="0" t="n">
        <v>0.0375</v>
      </c>
      <c r="G22" s="112" t="n">
        <v>0.005</v>
      </c>
      <c r="H22" s="235" t="n">
        <f aca="false">+F22+G22</f>
        <v>0.0425</v>
      </c>
    </row>
    <row r="23" customFormat="false" ht="15" hidden="false" customHeight="false" outlineLevel="0" collapsed="false">
      <c r="A23" s="0" t="n">
        <v>11</v>
      </c>
      <c r="B23" s="112" t="n">
        <v>0.0415</v>
      </c>
      <c r="F23" s="0" t="n">
        <v>0.0375</v>
      </c>
      <c r="G23" s="112" t="n">
        <v>0.004</v>
      </c>
      <c r="H23" s="235" t="n">
        <f aca="false">+F23+G23</f>
        <v>0.0415</v>
      </c>
    </row>
    <row r="24" customFormat="false" ht="15" hidden="false" customHeight="false" outlineLevel="0" collapsed="false">
      <c r="A24" s="0" t="n">
        <v>12</v>
      </c>
      <c r="B24" s="112" t="n">
        <v>0.0405</v>
      </c>
      <c r="F24" s="0" t="n">
        <v>0.0375</v>
      </c>
      <c r="G24" s="112" t="n">
        <v>0.003</v>
      </c>
      <c r="H24" s="235" t="n">
        <f aca="false">+F24+G24</f>
        <v>0.0405</v>
      </c>
    </row>
    <row r="25" customFormat="false" ht="15" hidden="false" customHeight="false" outlineLevel="0" collapsed="false">
      <c r="A25" s="0" t="n">
        <v>13</v>
      </c>
      <c r="B25" s="112" t="n">
        <v>0.0395</v>
      </c>
      <c r="F25" s="0" t="n">
        <v>0.0375</v>
      </c>
      <c r="G25" s="112" t="n">
        <v>0.002</v>
      </c>
      <c r="H25" s="235" t="n">
        <f aca="false">+F25+G25</f>
        <v>0.0395</v>
      </c>
    </row>
    <row r="26" customFormat="false" ht="15" hidden="false" customHeight="false" outlineLevel="0" collapsed="false">
      <c r="A26" s="0" t="n">
        <v>14</v>
      </c>
      <c r="B26" s="112" t="n">
        <v>0.0395</v>
      </c>
      <c r="F26" s="0" t="n">
        <v>0.0375</v>
      </c>
      <c r="G26" s="112" t="n">
        <v>0.002</v>
      </c>
      <c r="H26" s="235" t="n">
        <f aca="false">+F26+G26</f>
        <v>0.0395</v>
      </c>
    </row>
    <row r="27" customFormat="false" ht="15" hidden="false" customHeight="false" outlineLevel="0" collapsed="false">
      <c r="A27" s="0" t="n">
        <v>15</v>
      </c>
      <c r="B27" s="112" t="n">
        <v>0.0395</v>
      </c>
      <c r="F27" s="0" t="n">
        <v>0.0375</v>
      </c>
      <c r="G27" s="112" t="n">
        <v>0.002</v>
      </c>
      <c r="H27" s="235" t="n">
        <f aca="false">+F27+G27</f>
        <v>0.0395</v>
      </c>
    </row>
    <row r="28" customFormat="false" ht="15" hidden="false" customHeight="false" outlineLevel="0" collapsed="false">
      <c r="A28" s="0" t="n">
        <v>16</v>
      </c>
      <c r="B28" s="112" t="n">
        <v>0.0395</v>
      </c>
      <c r="F28" s="0" t="n">
        <v>0.0375</v>
      </c>
      <c r="G28" s="112" t="n">
        <v>0.002</v>
      </c>
      <c r="H28" s="235" t="n">
        <f aca="false">+F28+G28</f>
        <v>0.0395</v>
      </c>
    </row>
    <row r="29" customFormat="false" ht="15" hidden="false" customHeight="false" outlineLevel="0" collapsed="false">
      <c r="A29" s="0" t="n">
        <v>17</v>
      </c>
      <c r="B29" s="112" t="n">
        <v>0.0375</v>
      </c>
      <c r="F29" s="0" t="n">
        <v>0.0375</v>
      </c>
      <c r="G29" s="112" t="n">
        <v>0</v>
      </c>
      <c r="H29" s="235" t="n">
        <f aca="false">+F29+G29</f>
        <v>0.0375</v>
      </c>
    </row>
    <row r="30" customFormat="false" ht="15" hidden="false" customHeight="false" outlineLevel="0" collapsed="false">
      <c r="A30" s="0" t="n">
        <v>18</v>
      </c>
      <c r="B30" s="112" t="n">
        <v>0.0375</v>
      </c>
      <c r="F30" s="0" t="n">
        <v>0.0375</v>
      </c>
      <c r="G30" s="112" t="n">
        <v>0</v>
      </c>
      <c r="H30" s="235" t="n">
        <f aca="false">+F30+G30</f>
        <v>0.0375</v>
      </c>
    </row>
    <row r="31" customFormat="false" ht="15" hidden="false" customHeight="false" outlineLevel="0" collapsed="false">
      <c r="A31" s="0" t="n">
        <v>19</v>
      </c>
      <c r="B31" s="112" t="n">
        <v>0.0375</v>
      </c>
      <c r="F31" s="0" t="n">
        <v>0.0375</v>
      </c>
      <c r="G31" s="112" t="n">
        <v>0</v>
      </c>
      <c r="H31" s="235" t="n">
        <f aca="false">+F31+G31</f>
        <v>0.0375</v>
      </c>
    </row>
    <row r="32" customFormat="false" ht="15" hidden="false" customHeight="false" outlineLevel="0" collapsed="false">
      <c r="A32" s="0" t="n">
        <v>20</v>
      </c>
      <c r="B32" s="112" t="n">
        <v>0.0375</v>
      </c>
      <c r="F32" s="0" t="n">
        <v>0.0375</v>
      </c>
      <c r="G32" s="112" t="n">
        <v>0</v>
      </c>
      <c r="H32" s="235" t="n">
        <f aca="false">+F32+G32</f>
        <v>0.0375</v>
      </c>
    </row>
    <row r="33" customFormat="false" ht="15" hidden="false" customHeight="false" outlineLevel="0" collapsed="false">
      <c r="A33" s="0" t="n">
        <v>21</v>
      </c>
      <c r="B33" s="112" t="n">
        <v>0.0375</v>
      </c>
      <c r="F33" s="0" t="n">
        <v>0.0375</v>
      </c>
      <c r="G33" s="112" t="n">
        <v>0</v>
      </c>
      <c r="H33" s="235" t="n">
        <f aca="false">+F33+G33</f>
        <v>0.0375</v>
      </c>
    </row>
    <row r="34" customFormat="false" ht="15" hidden="false" customHeight="false" outlineLevel="0" collapsed="false">
      <c r="A34" s="0" t="n">
        <v>22</v>
      </c>
      <c r="B34" s="112" t="n">
        <v>0.0375</v>
      </c>
      <c r="F34" s="0" t="n">
        <v>0.0375</v>
      </c>
      <c r="G34" s="112" t="n">
        <v>0</v>
      </c>
      <c r="H34" s="235" t="n">
        <f aca="false">+F34+G34</f>
        <v>0.0375</v>
      </c>
    </row>
    <row r="35" customFormat="false" ht="15" hidden="false" customHeight="false" outlineLevel="0" collapsed="false">
      <c r="A35" s="0" t="n">
        <v>23</v>
      </c>
      <c r="B35" s="112" t="n">
        <v>0.0375</v>
      </c>
      <c r="F35" s="0" t="n">
        <v>0.0375</v>
      </c>
      <c r="G35" s="112" t="n">
        <v>0</v>
      </c>
      <c r="H35" s="235" t="n">
        <f aca="false">+F35+G35</f>
        <v>0.0375</v>
      </c>
    </row>
    <row r="36" customFormat="false" ht="15" hidden="false" customHeight="false" outlineLevel="0" collapsed="false">
      <c r="A36" s="0" t="n">
        <v>24</v>
      </c>
      <c r="B36" s="112" t="n">
        <v>0.0375</v>
      </c>
      <c r="F36" s="0" t="n">
        <v>0.0375</v>
      </c>
      <c r="G36" s="112" t="n">
        <v>0</v>
      </c>
      <c r="H36" s="235" t="n">
        <f aca="false">+F36+G36</f>
        <v>0.0375</v>
      </c>
    </row>
    <row r="37" customFormat="false" ht="15" hidden="false" customHeight="false" outlineLevel="0" collapsed="false">
      <c r="A37" s="0" t="n">
        <v>25</v>
      </c>
      <c r="B37" s="112" t="n">
        <v>0.0375</v>
      </c>
      <c r="F37" s="0" t="n">
        <v>0.0375</v>
      </c>
      <c r="G37" s="112" t="n">
        <v>0</v>
      </c>
      <c r="H37" s="235" t="n">
        <f aca="false">+F37+G37</f>
        <v>0.0375</v>
      </c>
    </row>
    <row r="38" customFormat="false" ht="15" hidden="false" customHeight="false" outlineLevel="0" collapsed="false">
      <c r="A38" s="0" t="n">
        <v>26</v>
      </c>
      <c r="B38" s="112" t="n">
        <v>0.0375</v>
      </c>
      <c r="F38" s="0" t="n">
        <v>0.0375</v>
      </c>
      <c r="G38" s="112" t="n">
        <v>0</v>
      </c>
      <c r="H38" s="235" t="n">
        <f aca="false">+F38+G38</f>
        <v>0.0375</v>
      </c>
    </row>
    <row r="39" customFormat="false" ht="15" hidden="false" customHeight="false" outlineLevel="0" collapsed="false">
      <c r="A39" s="0" t="n">
        <v>27</v>
      </c>
      <c r="B39" s="112" t="n">
        <v>0.0375</v>
      </c>
      <c r="F39" s="0" t="n">
        <v>0.0375</v>
      </c>
      <c r="G39" s="112" t="n">
        <v>0</v>
      </c>
      <c r="H39" s="235" t="n">
        <f aca="false">+F39+G39</f>
        <v>0.0375</v>
      </c>
    </row>
    <row r="40" customFormat="false" ht="15" hidden="false" customHeight="false" outlineLevel="0" collapsed="false">
      <c r="A40" s="0" t="n">
        <v>28</v>
      </c>
      <c r="B40" s="112" t="n">
        <v>0.0375</v>
      </c>
      <c r="F40" s="0" t="n">
        <v>0.0375</v>
      </c>
      <c r="G40" s="112" t="n">
        <v>0</v>
      </c>
      <c r="H40" s="235" t="n">
        <f aca="false">+F40+G40</f>
        <v>0.0375</v>
      </c>
    </row>
    <row r="41" customFormat="false" ht="15" hidden="false" customHeight="false" outlineLevel="0" collapsed="false">
      <c r="A41" s="0" t="n">
        <v>29</v>
      </c>
      <c r="B41" s="112" t="n">
        <v>0.0375</v>
      </c>
      <c r="F41" s="0" t="n">
        <v>0.0375</v>
      </c>
      <c r="G41" s="112" t="n">
        <v>0</v>
      </c>
      <c r="H41" s="235" t="n">
        <f aca="false">+F41+G41</f>
        <v>0.0375</v>
      </c>
    </row>
    <row r="42" customFormat="false" ht="15" hidden="false" customHeight="false" outlineLevel="0" collapsed="false">
      <c r="A42" s="236" t="n">
        <v>30</v>
      </c>
      <c r="B42" s="112" t="n">
        <v>0.0375</v>
      </c>
      <c r="F42" s="0" t="n">
        <v>0.0375</v>
      </c>
      <c r="G42" s="112" t="n">
        <v>0</v>
      </c>
      <c r="H42" s="235" t="n">
        <f aca="false">+F42+G42</f>
        <v>0.0375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E37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147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519</v>
      </c>
      <c r="C3" s="0" t="s">
        <v>228</v>
      </c>
    </row>
    <row r="5" customFormat="false" ht="15" hidden="false" customHeight="false" outlineLevel="0" collapsed="false">
      <c r="D5" s="0" t="s">
        <v>520</v>
      </c>
      <c r="E5" s="0" t="n">
        <v>0.55</v>
      </c>
    </row>
    <row r="6" customFormat="false" ht="15" hidden="false" customHeight="false" outlineLevel="0" collapsed="false">
      <c r="A6" s="0" t="s">
        <v>154</v>
      </c>
      <c r="B6" s="0" t="s">
        <v>316</v>
      </c>
      <c r="D6" s="0" t="s">
        <v>508</v>
      </c>
      <c r="E6" s="0" t="s">
        <v>509</v>
      </c>
    </row>
    <row r="7" customFormat="false" ht="15" hidden="false" customHeight="false" outlineLevel="0" collapsed="false">
      <c r="A7" s="0" t="n">
        <v>0</v>
      </c>
      <c r="B7" s="237" t="n">
        <f aca="false">+E7*$E$5+D7*(1-$E$5)</f>
        <v>0.265315</v>
      </c>
      <c r="D7" s="11" t="n">
        <v>0.2624</v>
      </c>
      <c r="E7" s="11" t="n">
        <v>0.2677</v>
      </c>
    </row>
    <row r="8" customFormat="false" ht="15" hidden="false" customHeight="false" outlineLevel="0" collapsed="false">
      <c r="A8" s="0" t="n">
        <v>1</v>
      </c>
      <c r="B8" s="237" t="n">
        <f aca="false">+E8*$E$5+D8*(1-$E$5)</f>
        <v>0.16176</v>
      </c>
      <c r="D8" s="11" t="n">
        <v>0.1545</v>
      </c>
      <c r="E8" s="11" t="n">
        <v>0.1677</v>
      </c>
    </row>
    <row r="9" customFormat="false" ht="15" hidden="false" customHeight="false" outlineLevel="0" collapsed="false">
      <c r="A9" s="0" t="n">
        <v>2</v>
      </c>
      <c r="B9" s="237" t="n">
        <f aca="false">+E9*$E$5+D9*(1-$E$5)</f>
        <v>0.109665</v>
      </c>
      <c r="D9" s="11" t="n">
        <v>0.1007</v>
      </c>
      <c r="E9" s="11" t="n">
        <v>0.117</v>
      </c>
    </row>
    <row r="10" customFormat="false" ht="15" hidden="false" customHeight="false" outlineLevel="0" collapsed="false">
      <c r="A10" s="0" t="n">
        <v>3</v>
      </c>
      <c r="B10" s="237" t="n">
        <f aca="false">+E10*$E$5+D10*(1-$E$5)</f>
        <v>0.084935</v>
      </c>
      <c r="D10" s="11" t="n">
        <v>0.0752</v>
      </c>
      <c r="E10" s="11" t="n">
        <v>0.0929</v>
      </c>
    </row>
    <row r="11" customFormat="false" ht="15" hidden="false" customHeight="false" outlineLevel="0" collapsed="false">
      <c r="A11" s="0" t="n">
        <v>4</v>
      </c>
      <c r="B11" s="237" t="n">
        <f aca="false">+E11*$E$5+D11*(1-$E$5)</f>
        <v>0.070195</v>
      </c>
      <c r="D11" s="11" t="n">
        <v>0.0631</v>
      </c>
      <c r="E11" s="11" t="n">
        <v>0.076</v>
      </c>
    </row>
    <row r="12" customFormat="false" ht="15" hidden="false" customHeight="false" outlineLevel="0" collapsed="false">
      <c r="A12" s="0" t="n">
        <v>5</v>
      </c>
      <c r="B12" s="237" t="n">
        <f aca="false">+E12*$E$5+D12*(1-$E$5)</f>
        <v>0.061055</v>
      </c>
      <c r="D12" s="11" t="n">
        <v>0.0544</v>
      </c>
      <c r="E12" s="11" t="n">
        <v>0.0665</v>
      </c>
    </row>
    <row r="13" customFormat="false" ht="15" hidden="false" customHeight="false" outlineLevel="0" collapsed="false">
      <c r="A13" s="0" t="n">
        <v>6</v>
      </c>
      <c r="B13" s="237" t="n">
        <f aca="false">+E13*$E$5+D13*(1-$E$5)</f>
        <v>0.05404</v>
      </c>
      <c r="D13" s="11" t="n">
        <v>0.0459</v>
      </c>
      <c r="E13" s="11" t="n">
        <v>0.0607</v>
      </c>
    </row>
    <row r="14" customFormat="false" ht="15" hidden="false" customHeight="false" outlineLevel="0" collapsed="false">
      <c r="A14" s="0" t="n">
        <v>7</v>
      </c>
      <c r="B14" s="237" t="n">
        <f aca="false">+E14*$E$5+D14*(1-$E$5)</f>
        <v>0.04938</v>
      </c>
      <c r="D14" s="11" t="n">
        <v>0.043</v>
      </c>
      <c r="E14" s="11" t="n">
        <v>0.0546</v>
      </c>
    </row>
    <row r="15" customFormat="false" ht="15" hidden="false" customHeight="false" outlineLevel="0" collapsed="false">
      <c r="A15" s="0" t="n">
        <v>8</v>
      </c>
      <c r="B15" s="237" t="n">
        <f aca="false">+E15*$E$5+D15*(1-$E$5)</f>
        <v>0.04478</v>
      </c>
      <c r="D15" s="11" t="n">
        <v>0.0384</v>
      </c>
      <c r="E15" s="11" t="n">
        <v>0.05</v>
      </c>
    </row>
    <row r="16" customFormat="false" ht="15" hidden="false" customHeight="false" outlineLevel="0" collapsed="false">
      <c r="A16" s="0" t="n">
        <v>9</v>
      </c>
      <c r="B16" s="237" t="n">
        <f aca="false">+E16*$E$5+D16*(1-$E$5)</f>
        <v>0.04072</v>
      </c>
      <c r="D16" s="11" t="n">
        <v>0.0361</v>
      </c>
      <c r="E16" s="11" t="n">
        <v>0.0445</v>
      </c>
    </row>
    <row r="17" customFormat="false" ht="15" hidden="false" customHeight="false" outlineLevel="0" collapsed="false">
      <c r="A17" s="0" t="n">
        <v>10</v>
      </c>
      <c r="B17" s="237" t="n">
        <f aca="false">+E17*$E$5+D17*(1-$E$5)</f>
        <v>0.037785</v>
      </c>
      <c r="D17" s="11" t="n">
        <v>0.0341</v>
      </c>
      <c r="E17" s="11" t="n">
        <v>0.0408</v>
      </c>
    </row>
    <row r="18" customFormat="false" ht="15" hidden="false" customHeight="false" outlineLevel="0" collapsed="false">
      <c r="A18" s="0" t="n">
        <v>11</v>
      </c>
      <c r="B18" s="237" t="n">
        <f aca="false">+E18*$E$5+D18*(1-$E$5)</f>
        <v>0.034445</v>
      </c>
      <c r="D18" s="11" t="n">
        <v>0.0312</v>
      </c>
      <c r="E18" s="11" t="n">
        <v>0.0371</v>
      </c>
    </row>
    <row r="19" customFormat="false" ht="15" hidden="false" customHeight="false" outlineLevel="0" collapsed="false">
      <c r="A19" s="0" t="n">
        <v>12</v>
      </c>
      <c r="B19" s="237" t="n">
        <f aca="false">+E19*$E$5+D19*(1-$E$5)</f>
        <v>0.03217</v>
      </c>
      <c r="D19" s="11" t="n">
        <v>0.0303</v>
      </c>
      <c r="E19" s="11" t="n">
        <v>0.0337</v>
      </c>
    </row>
    <row r="20" customFormat="false" ht="15" hidden="false" customHeight="false" outlineLevel="0" collapsed="false">
      <c r="A20" s="0" t="n">
        <v>13</v>
      </c>
      <c r="B20" s="237" t="n">
        <f aca="false">+E20*$E$5+D20*(1-$E$5)</f>
        <v>0.030635</v>
      </c>
      <c r="D20" s="11" t="n">
        <v>0.0286</v>
      </c>
      <c r="E20" s="11" t="n">
        <v>0.0323</v>
      </c>
    </row>
    <row r="21" customFormat="false" ht="15" hidden="false" customHeight="false" outlineLevel="0" collapsed="false">
      <c r="A21" s="0" t="n">
        <v>14</v>
      </c>
      <c r="B21" s="237" t="n">
        <f aca="false">+E21*$E$5+D21*(1-$E$5)</f>
        <v>0.029715</v>
      </c>
      <c r="D21" s="11" t="n">
        <v>0.0279</v>
      </c>
      <c r="E21" s="11" t="n">
        <v>0.0312</v>
      </c>
    </row>
    <row r="22" customFormat="false" ht="15" hidden="false" customHeight="false" outlineLevel="0" collapsed="false">
      <c r="A22" s="0" t="n">
        <v>15</v>
      </c>
      <c r="B22" s="237" t="n">
        <f aca="false">+E22*$E$5+D22*(1-$E$5)</f>
        <v>0.028195</v>
      </c>
      <c r="D22" s="11" t="n">
        <v>0.0266</v>
      </c>
      <c r="E22" s="11" t="n">
        <v>0.0295</v>
      </c>
    </row>
    <row r="23" customFormat="false" ht="15" hidden="false" customHeight="false" outlineLevel="0" collapsed="false">
      <c r="A23" s="0" t="n">
        <v>16</v>
      </c>
      <c r="B23" s="237" t="n">
        <f aca="false">+E23*$E$5+D23*(1-$E$5)</f>
        <v>0.026005</v>
      </c>
      <c r="D23" s="11" t="n">
        <v>0.0243</v>
      </c>
      <c r="E23" s="11" t="n">
        <v>0.0274</v>
      </c>
    </row>
    <row r="24" customFormat="false" ht="15" hidden="false" customHeight="false" outlineLevel="0" collapsed="false">
      <c r="A24" s="0" t="n">
        <v>17</v>
      </c>
      <c r="B24" s="237" t="n">
        <f aca="false">+E24*$E$5+D24*(1-$E$5)</f>
        <v>0.02321</v>
      </c>
      <c r="D24" s="11" t="n">
        <v>0.022</v>
      </c>
      <c r="E24" s="11" t="n">
        <v>0.0242</v>
      </c>
    </row>
    <row r="25" customFormat="false" ht="15" hidden="false" customHeight="false" outlineLevel="0" collapsed="false">
      <c r="A25" s="0" t="n">
        <v>18</v>
      </c>
      <c r="B25" s="237" t="n">
        <f aca="false">+E25*$E$5+D25*(1-$E$5)</f>
        <v>0.020965</v>
      </c>
      <c r="D25" s="11" t="n">
        <v>0.0197</v>
      </c>
      <c r="E25" s="11" t="n">
        <v>0.022</v>
      </c>
    </row>
    <row r="26" customFormat="false" ht="15" hidden="false" customHeight="false" outlineLevel="0" collapsed="false">
      <c r="A26" s="0" t="n">
        <v>19</v>
      </c>
      <c r="B26" s="237" t="n">
        <f aca="false">+E26*$E$5+D26*(1-$E$5)</f>
        <v>0.018415</v>
      </c>
      <c r="D26" s="11" t="n">
        <v>0.0166</v>
      </c>
      <c r="E26" s="11" t="n">
        <v>0.0199</v>
      </c>
    </row>
    <row r="27" customFormat="false" ht="15" hidden="false" customHeight="false" outlineLevel="0" collapsed="false">
      <c r="A27" s="0" t="n">
        <v>20</v>
      </c>
      <c r="B27" s="237" t="n">
        <f aca="false">+E27*$E$5+D27*(1-$E$5)</f>
        <v>0.015635</v>
      </c>
      <c r="D27" s="11" t="n">
        <v>0.0136</v>
      </c>
      <c r="E27" s="11" t="n">
        <v>0.0173</v>
      </c>
    </row>
    <row r="28" customFormat="false" ht="15" hidden="false" customHeight="false" outlineLevel="0" collapsed="false">
      <c r="A28" s="0" t="n">
        <v>21</v>
      </c>
      <c r="B28" s="237" t="n">
        <f aca="false">+E28*$E$5+D28*(1-$E$5)</f>
        <v>0.01323</v>
      </c>
      <c r="D28" s="11" t="n">
        <v>0.0118</v>
      </c>
      <c r="E28" s="11" t="n">
        <v>0.0144</v>
      </c>
    </row>
    <row r="29" customFormat="false" ht="15" hidden="false" customHeight="false" outlineLevel="0" collapsed="false">
      <c r="A29" s="0" t="n">
        <v>22</v>
      </c>
      <c r="B29" s="237" t="n">
        <f aca="false">+E29*$E$5+D29*(1-$E$5)</f>
        <v>0.01142</v>
      </c>
      <c r="D29" s="11" t="n">
        <v>0.0101</v>
      </c>
      <c r="E29" s="11" t="n">
        <v>0.0125</v>
      </c>
    </row>
    <row r="30" customFormat="false" ht="15" hidden="false" customHeight="false" outlineLevel="0" collapsed="false">
      <c r="A30" s="0" t="n">
        <v>23</v>
      </c>
      <c r="B30" s="237" t="n">
        <f aca="false">+E30*$E$5+D30*(1-$E$5)</f>
        <v>0.009655</v>
      </c>
      <c r="D30" s="11" t="n">
        <v>0.0085</v>
      </c>
      <c r="E30" s="11" t="n">
        <v>0.0106</v>
      </c>
    </row>
    <row r="31" customFormat="false" ht="15" hidden="false" customHeight="false" outlineLevel="0" collapsed="false">
      <c r="A31" s="0" t="n">
        <v>24</v>
      </c>
      <c r="B31" s="237" t="n">
        <f aca="false">+E31*$E$5+D31*(1-$E$5)</f>
        <v>0.007775</v>
      </c>
      <c r="D31" s="11" t="n">
        <v>0.0075</v>
      </c>
      <c r="E31" s="11" t="n">
        <v>0.008</v>
      </c>
    </row>
    <row r="32" customFormat="false" ht="15" hidden="false" customHeight="false" outlineLevel="0" collapsed="false">
      <c r="A32" s="0" t="n">
        <v>25</v>
      </c>
      <c r="B32" s="237" t="n">
        <f aca="false">+E32*$E$5+D32*(1-$E$5)</f>
        <v>0.006735</v>
      </c>
      <c r="D32" s="11" t="n">
        <v>0.0069</v>
      </c>
      <c r="E32" s="11" t="n">
        <v>0.0066</v>
      </c>
    </row>
    <row r="33" customFormat="false" ht="15" hidden="false" customHeight="false" outlineLevel="0" collapsed="false">
      <c r="A33" s="0" t="n">
        <v>26</v>
      </c>
      <c r="B33" s="237" t="n">
        <f aca="false">+E33*$E$5+D33*(1-$E$5)</f>
        <v>0.0055</v>
      </c>
      <c r="D33" s="11" t="n">
        <v>0.0055</v>
      </c>
      <c r="E33" s="11" t="n">
        <v>0.0055</v>
      </c>
    </row>
    <row r="34" customFormat="false" ht="15" hidden="false" customHeight="false" outlineLevel="0" collapsed="false">
      <c r="A34" s="0" t="n">
        <v>27</v>
      </c>
      <c r="B34" s="237" t="n">
        <f aca="false">+E34*$E$5+D34*(1-$E$5)</f>
        <v>0.006215</v>
      </c>
      <c r="D34" s="11" t="n">
        <v>0.0066</v>
      </c>
      <c r="E34" s="11" t="n">
        <v>0.0059</v>
      </c>
    </row>
    <row r="35" customFormat="false" ht="15" hidden="false" customHeight="false" outlineLevel="0" collapsed="false">
      <c r="A35" s="0" t="n">
        <v>28</v>
      </c>
      <c r="B35" s="237" t="n">
        <f aca="false">+E35*$E$5+D35*(1-$E$5)</f>
        <v>0.005295</v>
      </c>
      <c r="D35" s="11" t="n">
        <v>0.0059</v>
      </c>
      <c r="E35" s="11" t="n">
        <v>0.0048</v>
      </c>
    </row>
    <row r="36" customFormat="false" ht="15" hidden="false" customHeight="false" outlineLevel="0" collapsed="false">
      <c r="A36" s="0" t="n">
        <v>29</v>
      </c>
      <c r="B36" s="237" t="n">
        <f aca="false">+E36*$E$5+D36*(1-$E$5)</f>
        <v>0.004705</v>
      </c>
      <c r="D36" s="11" t="n">
        <v>0.0052</v>
      </c>
      <c r="E36" s="11" t="n">
        <v>0.0043</v>
      </c>
    </row>
    <row r="37" customFormat="false" ht="15" hidden="false" customHeight="false" outlineLevel="0" collapsed="false">
      <c r="A37" s="0" t="n">
        <v>30</v>
      </c>
      <c r="B37" s="237" t="n">
        <f aca="false">+E37*$E$5+D37*(1-$E$5)</f>
        <v>0.00417</v>
      </c>
      <c r="D37" s="11" t="n">
        <v>0.0045</v>
      </c>
      <c r="E37" s="11" t="n">
        <v>0.0039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X62"/>
  <sheetViews>
    <sheetView showFormulas="false" showGridLines="true" showRowColHeaders="true" showZeros="true" rightToLeft="false" tabSelected="false" showOutlineSymbols="true" defaultGridColor="true" view="normal" topLeftCell="K1" colorId="64" zoomScale="75" zoomScaleNormal="75" zoomScalePageLayoutView="100" workbookViewId="0">
      <selection pane="topLeft" activeCell="S1" activeCellId="0" sqref="S1"/>
    </sheetView>
  </sheetViews>
  <sheetFormatPr defaultRowHeight="15" zeroHeight="false" outlineLevelRow="0" outlineLevelCol="0"/>
  <cols>
    <col collapsed="false" customWidth="true" hidden="false" outlineLevel="0" max="5" min="1" style="0" width="8.67"/>
    <col collapsed="false" customWidth="true" hidden="false" outlineLevel="0" max="14" min="6" style="0" width="14.69"/>
    <col collapsed="false" customWidth="true" hidden="false" outlineLevel="0" max="1025" min="15" style="0" width="8.67"/>
  </cols>
  <sheetData>
    <row r="1" customFormat="false" ht="15" hidden="false" customHeight="false" outlineLevel="0" collapsed="false">
      <c r="P1" s="0" t="s">
        <v>173</v>
      </c>
      <c r="Q1" s="0" t="s">
        <v>521</v>
      </c>
      <c r="R1" s="0" t="s">
        <v>522</v>
      </c>
      <c r="S1" s="0" t="s">
        <v>523</v>
      </c>
    </row>
    <row r="2" customFormat="false" ht="15" hidden="false" customHeight="false" outlineLevel="0" collapsed="false">
      <c r="B2" s="0" t="s">
        <v>524</v>
      </c>
      <c r="P2" s="5" t="n">
        <v>20</v>
      </c>
      <c r="Q2" s="238" t="n">
        <v>0.0675</v>
      </c>
      <c r="R2" s="239" t="n">
        <f aca="false">+Q2-0.03</f>
        <v>0.0375</v>
      </c>
      <c r="S2" s="240" t="n">
        <v>1</v>
      </c>
    </row>
    <row r="3" customFormat="false" ht="15" hidden="false" customHeight="false" outlineLevel="0" collapsed="false">
      <c r="P3" s="0" t="n">
        <v>21</v>
      </c>
      <c r="Q3" s="120" t="n">
        <v>0.06</v>
      </c>
      <c r="R3" s="21" t="n">
        <f aca="false">+Q3-0.03</f>
        <v>0.03</v>
      </c>
      <c r="S3" s="35" t="n">
        <f aca="false">+S2*(1+R2)</f>
        <v>1.0375</v>
      </c>
    </row>
    <row r="4" customFormat="false" ht="15" hidden="false" customHeight="false" outlineLevel="0" collapsed="false">
      <c r="E4" s="0" t="s">
        <v>236</v>
      </c>
      <c r="F4" s="0" t="s">
        <v>237</v>
      </c>
      <c r="G4" s="0" t="s">
        <v>238</v>
      </c>
      <c r="H4" s="0" t="s">
        <v>239</v>
      </c>
      <c r="I4" s="0" t="s">
        <v>240</v>
      </c>
      <c r="J4" s="0" t="s">
        <v>241</v>
      </c>
      <c r="K4" s="0" t="s">
        <v>242</v>
      </c>
      <c r="L4" s="0" t="s">
        <v>243</v>
      </c>
      <c r="M4" s="0" t="s">
        <v>244</v>
      </c>
      <c r="P4" s="0" t="n">
        <v>22</v>
      </c>
      <c r="Q4" s="120" t="n">
        <v>0.049</v>
      </c>
      <c r="R4" s="21" t="n">
        <f aca="false">+Q4-0.03</f>
        <v>0.019</v>
      </c>
      <c r="S4" s="35" t="n">
        <f aca="false">+S3*(1+R3)</f>
        <v>1.068625</v>
      </c>
      <c r="U4" s="241" t="s">
        <v>525</v>
      </c>
    </row>
    <row r="5" customFormat="false" ht="15" hidden="false" customHeight="false" outlineLevel="0" collapsed="false">
      <c r="A5" s="23" t="s">
        <v>246</v>
      </c>
      <c r="B5" s="23" t="s">
        <v>247</v>
      </c>
      <c r="C5" s="23" t="s">
        <v>248</v>
      </c>
      <c r="D5" s="23" t="s">
        <v>249</v>
      </c>
      <c r="E5" s="23" t="s">
        <v>250</v>
      </c>
      <c r="F5" s="23" t="n">
        <v>2</v>
      </c>
      <c r="G5" s="23" t="n">
        <v>7</v>
      </c>
      <c r="H5" s="23" t="n">
        <v>12</v>
      </c>
      <c r="I5" s="23" t="n">
        <v>17</v>
      </c>
      <c r="J5" s="23" t="n">
        <v>22</v>
      </c>
      <c r="K5" s="23" t="n">
        <v>27</v>
      </c>
      <c r="L5" s="23" t="n">
        <v>32</v>
      </c>
      <c r="M5" s="5" t="n">
        <v>36</v>
      </c>
      <c r="N5" s="23" t="s">
        <v>251</v>
      </c>
      <c r="P5" s="0" t="n">
        <v>23</v>
      </c>
      <c r="Q5" s="120" t="n">
        <v>0.0435</v>
      </c>
      <c r="R5" s="21" t="n">
        <f aca="false">+Q5-0.03</f>
        <v>0.0135</v>
      </c>
      <c r="S5" s="35" t="n">
        <f aca="false">+S4*(1+R4)</f>
        <v>1.088928875</v>
      </c>
      <c r="U5" s="242"/>
      <c r="V5" s="0" t="s">
        <v>526</v>
      </c>
      <c r="W5" s="0" t="s">
        <v>527</v>
      </c>
      <c r="X5" s="0" t="s">
        <v>528</v>
      </c>
    </row>
    <row r="6" customFormat="false" ht="15" hidden="false" customHeight="false" outlineLevel="0" collapsed="false">
      <c r="A6" s="0" t="s">
        <v>252</v>
      </c>
      <c r="F6" s="0" t="n">
        <v>0</v>
      </c>
      <c r="G6" s="0" t="n">
        <v>5</v>
      </c>
      <c r="H6" s="0" t="n">
        <v>10</v>
      </c>
      <c r="I6" s="0" t="n">
        <v>15</v>
      </c>
      <c r="J6" s="0" t="n">
        <v>20</v>
      </c>
      <c r="K6" s="0" t="n">
        <v>25</v>
      </c>
      <c r="L6" s="0" t="n">
        <v>30</v>
      </c>
      <c r="M6" s="0" t="n">
        <v>35</v>
      </c>
      <c r="P6" s="0" t="n">
        <v>24</v>
      </c>
      <c r="Q6" s="120" t="n">
        <v>0.0405</v>
      </c>
      <c r="R6" s="21" t="n">
        <f aca="false">+Q6-0.03</f>
        <v>0.0105</v>
      </c>
      <c r="S6" s="35" t="n">
        <f aca="false">+S5*(1+R5)</f>
        <v>1.1036294148125</v>
      </c>
      <c r="U6" s="242" t="n">
        <v>1</v>
      </c>
      <c r="V6" s="0" t="n">
        <v>10</v>
      </c>
      <c r="W6" s="0" t="n">
        <v>9</v>
      </c>
      <c r="X6" s="0" t="n">
        <v>10</v>
      </c>
    </row>
    <row r="7" customFormat="false" ht="15" hidden="false" customHeight="false" outlineLevel="0" collapsed="false">
      <c r="A7" s="0" t="s">
        <v>253</v>
      </c>
      <c r="F7" s="0" t="n">
        <v>4</v>
      </c>
      <c r="G7" s="0" t="n">
        <v>9</v>
      </c>
      <c r="H7" s="0" t="n">
        <v>14</v>
      </c>
      <c r="I7" s="0" t="n">
        <v>19</v>
      </c>
      <c r="J7" s="0" t="n">
        <v>24</v>
      </c>
      <c r="K7" s="0" t="n">
        <v>29</v>
      </c>
      <c r="L7" s="0" t="n">
        <v>34</v>
      </c>
      <c r="M7" s="5" t="n">
        <v>40</v>
      </c>
      <c r="P7" s="0" t="n">
        <v>25</v>
      </c>
      <c r="Q7" s="120" t="n">
        <v>0.0395</v>
      </c>
      <c r="R7" s="21" t="n">
        <f aca="false">+Q7-0.03</f>
        <v>0.0095</v>
      </c>
      <c r="S7" s="35" t="n">
        <f aca="false">+S6*(1+R6)</f>
        <v>1.11521752366803</v>
      </c>
      <c r="U7" s="242" t="n">
        <v>2</v>
      </c>
      <c r="V7" s="0" t="n">
        <v>15</v>
      </c>
      <c r="W7" s="0" t="n">
        <v>11</v>
      </c>
      <c r="X7" s="0" t="n">
        <v>15</v>
      </c>
    </row>
    <row r="8" customFormat="false" ht="15" hidden="false" customHeight="false" outlineLevel="0" collapsed="false">
      <c r="A8" s="0" t="s">
        <v>254</v>
      </c>
      <c r="B8" s="0" t="n">
        <v>40</v>
      </c>
      <c r="C8" s="0" t="n">
        <v>44</v>
      </c>
      <c r="D8" s="0" t="n">
        <v>42</v>
      </c>
      <c r="E8" s="0" t="s">
        <v>260</v>
      </c>
      <c r="F8" s="25" t="n">
        <v>7662</v>
      </c>
      <c r="G8" s="25" t="n">
        <v>7536</v>
      </c>
      <c r="H8" s="25" t="n">
        <v>5567</v>
      </c>
      <c r="I8" s="25" t="n">
        <v>4343</v>
      </c>
      <c r="J8" s="25" t="n">
        <v>1049</v>
      </c>
      <c r="K8" s="25" t="n">
        <v>44</v>
      </c>
      <c r="L8" s="25" t="n">
        <v>1</v>
      </c>
      <c r="M8" s="25" t="n">
        <v>0</v>
      </c>
      <c r="N8" s="25" t="n">
        <v>26202</v>
      </c>
      <c r="P8" s="0" t="n">
        <v>26</v>
      </c>
      <c r="Q8" s="120" t="n">
        <v>0.0375</v>
      </c>
      <c r="R8" s="21" t="n">
        <f aca="false">+Q8-0.03</f>
        <v>0.0075</v>
      </c>
      <c r="S8" s="35" t="n">
        <f aca="false">+S7*(1+R7)</f>
        <v>1.12581209014288</v>
      </c>
      <c r="U8" s="242" t="n">
        <v>3</v>
      </c>
      <c r="V8" s="0" t="n">
        <v>16</v>
      </c>
      <c r="W8" s="0" t="n">
        <v>16</v>
      </c>
      <c r="X8" s="0" t="n">
        <v>19</v>
      </c>
    </row>
    <row r="9" customFormat="false" ht="15" hidden="false" customHeight="false" outlineLevel="0" collapsed="false">
      <c r="A9" s="0" t="s">
        <v>256</v>
      </c>
      <c r="B9" s="0" t="n">
        <v>40</v>
      </c>
      <c r="C9" s="0" t="n">
        <v>44</v>
      </c>
      <c r="D9" s="0" t="n">
        <v>42</v>
      </c>
      <c r="F9" s="25" t="n">
        <v>33833</v>
      </c>
      <c r="G9" s="25" t="n">
        <v>41794</v>
      </c>
      <c r="H9" s="25" t="n">
        <v>50464</v>
      </c>
      <c r="I9" s="25" t="n">
        <v>57581</v>
      </c>
      <c r="J9" s="25" t="n">
        <v>60009</v>
      </c>
      <c r="K9" s="25" t="n">
        <v>56248</v>
      </c>
      <c r="L9" s="25" t="n">
        <v>59328</v>
      </c>
      <c r="M9" s="25" t="n">
        <v>0</v>
      </c>
      <c r="N9" s="25" t="n">
        <v>44679</v>
      </c>
      <c r="P9" s="0" t="n">
        <v>27</v>
      </c>
      <c r="Q9" s="120" t="n">
        <v>0.036</v>
      </c>
      <c r="R9" s="21" t="n">
        <f aca="false">+Q9-0.03</f>
        <v>0.006</v>
      </c>
      <c r="S9" s="35" t="n">
        <f aca="false">+S8*(1+R8)</f>
        <v>1.13425568081895</v>
      </c>
      <c r="U9" s="242" t="n">
        <v>4</v>
      </c>
      <c r="V9" s="0" t="n">
        <v>20</v>
      </c>
      <c r="W9" s="0" t="n">
        <v>20</v>
      </c>
      <c r="X9" s="0" t="n">
        <v>20</v>
      </c>
    </row>
    <row r="10" customFormat="false" ht="15" hidden="false" customHeight="false" outlineLevel="0" collapsed="false">
      <c r="E10" s="0" t="s">
        <v>529</v>
      </c>
      <c r="F10" s="27" t="n">
        <f aca="false">+F8*F9</f>
        <v>259228446</v>
      </c>
      <c r="G10" s="27" t="n">
        <f aca="false">+G8*G9</f>
        <v>314959584</v>
      </c>
      <c r="H10" s="27" t="n">
        <f aca="false">+H8*H9</f>
        <v>280933088</v>
      </c>
      <c r="I10" s="27" t="n">
        <f aca="false">+I8*I9</f>
        <v>250074283</v>
      </c>
      <c r="J10" s="27" t="n">
        <f aca="false">+J8*J9</f>
        <v>62949441</v>
      </c>
      <c r="K10" s="27" t="n">
        <f aca="false">+K8*K9</f>
        <v>2474912</v>
      </c>
      <c r="L10" s="27" t="n">
        <f aca="false">+L8*L9</f>
        <v>59328</v>
      </c>
      <c r="M10" s="27" t="n">
        <f aca="false">+M8*M9</f>
        <v>0</v>
      </c>
      <c r="N10" s="27" t="n">
        <f aca="false">+N8*N9</f>
        <v>1170679158</v>
      </c>
      <c r="P10" s="0" t="n">
        <v>28</v>
      </c>
      <c r="Q10" s="120" t="n">
        <v>0.036</v>
      </c>
      <c r="R10" s="21" t="n">
        <f aca="false">+Q10-0.03</f>
        <v>0.006</v>
      </c>
      <c r="S10" s="35" t="n">
        <f aca="false">+S9*(1+R9)</f>
        <v>1.14106121490386</v>
      </c>
      <c r="U10" s="242" t="n">
        <v>5</v>
      </c>
      <c r="V10" s="0" t="n">
        <v>21</v>
      </c>
      <c r="W10" s="0" t="n">
        <v>21</v>
      </c>
      <c r="X10" s="0" t="n">
        <v>24</v>
      </c>
    </row>
    <row r="11" customFormat="false" ht="15" hidden="false" customHeight="false" outlineLevel="0" collapsed="false">
      <c r="M11" s="27" t="n">
        <f aca="false">+SUM(F10:M10)</f>
        <v>1170679082</v>
      </c>
      <c r="P11" s="0" t="n">
        <v>29</v>
      </c>
      <c r="Q11" s="120" t="n">
        <v>0.034</v>
      </c>
      <c r="R11" s="21" t="n">
        <f aca="false">+Q11-0.03</f>
        <v>0.004</v>
      </c>
      <c r="S11" s="35" t="n">
        <f aca="false">+S10*(1+R10)</f>
        <v>1.14790758219329</v>
      </c>
      <c r="U11" s="242" t="n">
        <v>6</v>
      </c>
      <c r="V11" s="0" t="n">
        <v>25</v>
      </c>
      <c r="W11" s="0" t="n">
        <v>25</v>
      </c>
      <c r="X11" s="0" t="n">
        <v>25</v>
      </c>
    </row>
    <row r="12" customFormat="false" ht="15" hidden="false" customHeight="false" outlineLevel="0" collapsed="false">
      <c r="E12" s="0" t="s">
        <v>530</v>
      </c>
      <c r="F12" s="0" t="n">
        <f aca="false">42-F5</f>
        <v>40</v>
      </c>
      <c r="G12" s="0" t="n">
        <f aca="false">42-G5</f>
        <v>35</v>
      </c>
      <c r="H12" s="0" t="n">
        <f aca="false">42-H5</f>
        <v>30</v>
      </c>
      <c r="I12" s="0" t="n">
        <f aca="false">42-I5</f>
        <v>25</v>
      </c>
      <c r="J12" s="0" t="n">
        <f aca="false">42-J5</f>
        <v>20</v>
      </c>
      <c r="K12" s="0" t="n">
        <f aca="false">42-K5</f>
        <v>15</v>
      </c>
      <c r="L12" s="0" t="n">
        <f aca="false">42-L5</f>
        <v>10</v>
      </c>
      <c r="M12" s="0" t="n">
        <f aca="false">42-M5</f>
        <v>6</v>
      </c>
      <c r="P12" s="0" t="n">
        <v>30</v>
      </c>
      <c r="Q12" s="120" t="n">
        <v>0.03377778</v>
      </c>
      <c r="R12" s="21" t="n">
        <f aca="false">+Q12-0.03</f>
        <v>0.00377778</v>
      </c>
      <c r="S12" s="35" t="n">
        <f aca="false">+S11*(1+R11)</f>
        <v>1.15249921252206</v>
      </c>
      <c r="U12" s="242" t="n">
        <v>7</v>
      </c>
      <c r="V12" s="0" t="n">
        <v>26</v>
      </c>
      <c r="W12" s="0" t="n">
        <v>26</v>
      </c>
      <c r="X12" s="0" t="n">
        <v>29</v>
      </c>
    </row>
    <row r="13" customFormat="false" ht="15" hidden="false" customHeight="false" outlineLevel="0" collapsed="false">
      <c r="C13" s="0" t="s">
        <v>173</v>
      </c>
      <c r="D13" s="0" t="s">
        <v>530</v>
      </c>
      <c r="E13" s="0" t="s">
        <v>254</v>
      </c>
      <c r="F13" s="0" t="s">
        <v>256</v>
      </c>
      <c r="G13" s="0" t="s">
        <v>531</v>
      </c>
      <c r="P13" s="0" t="n">
        <v>31</v>
      </c>
      <c r="Q13" s="120" t="n">
        <v>0.03355556</v>
      </c>
      <c r="R13" s="21" t="n">
        <f aca="false">+Q13-0.03</f>
        <v>0.00355556</v>
      </c>
      <c r="S13" s="35" t="n">
        <f aca="false">+S12*(1+R12)</f>
        <v>1.15685310099714</v>
      </c>
      <c r="U13" s="242" t="n">
        <v>8</v>
      </c>
      <c r="V13" s="0" t="n">
        <v>30</v>
      </c>
      <c r="W13" s="0" t="n">
        <v>30</v>
      </c>
      <c r="X13" s="0" t="n">
        <v>30</v>
      </c>
    </row>
    <row r="14" customFormat="false" ht="15" hidden="false" customHeight="false" outlineLevel="0" collapsed="false">
      <c r="C14" s="0" t="n">
        <v>42</v>
      </c>
      <c r="D14" s="0" t="n">
        <v>40</v>
      </c>
      <c r="E14" s="25" t="n">
        <v>7662</v>
      </c>
      <c r="F14" s="25" t="n">
        <v>33833</v>
      </c>
      <c r="G14" s="27" t="n">
        <f aca="false">+E14*F14</f>
        <v>259228446</v>
      </c>
      <c r="P14" s="0" t="n">
        <v>32</v>
      </c>
      <c r="Q14" s="120" t="n">
        <v>0.03333333</v>
      </c>
      <c r="R14" s="21" t="n">
        <f aca="false">+Q14-0.03</f>
        <v>0.00333333</v>
      </c>
      <c r="S14" s="35" t="n">
        <f aca="false">+S13*(1+R13)</f>
        <v>1.16096636160892</v>
      </c>
      <c r="U14" s="242" t="n">
        <v>9</v>
      </c>
      <c r="V14" s="0" t="n">
        <v>31</v>
      </c>
      <c r="W14" s="0" t="n">
        <v>31</v>
      </c>
      <c r="X14" s="0" t="n">
        <v>34</v>
      </c>
    </row>
    <row r="15" customFormat="false" ht="15" hidden="false" customHeight="false" outlineLevel="0" collapsed="false">
      <c r="C15" s="0" t="n">
        <v>42</v>
      </c>
      <c r="D15" s="0" t="n">
        <v>35</v>
      </c>
      <c r="E15" s="25" t="n">
        <v>7536</v>
      </c>
      <c r="F15" s="25" t="n">
        <v>41794</v>
      </c>
      <c r="G15" s="27" t="n">
        <f aca="false">+E15*F15</f>
        <v>314959584</v>
      </c>
      <c r="P15" s="0" t="n">
        <v>33</v>
      </c>
      <c r="Q15" s="120" t="n">
        <v>0.03311111</v>
      </c>
      <c r="R15" s="21" t="n">
        <f aca="false">+Q15-0.03</f>
        <v>0.00311111</v>
      </c>
      <c r="S15" s="35" t="n">
        <f aca="false">+S14*(1+R14)</f>
        <v>1.16483624561106</v>
      </c>
      <c r="U15" s="242" t="n">
        <v>10</v>
      </c>
      <c r="V15" s="0" t="n">
        <v>35</v>
      </c>
      <c r="W15" s="0" t="n">
        <v>35</v>
      </c>
      <c r="X15" s="0" t="n">
        <v>35</v>
      </c>
    </row>
    <row r="16" customFormat="false" ht="15" hidden="false" customHeight="false" outlineLevel="0" collapsed="false">
      <c r="C16" s="0" t="n">
        <v>42</v>
      </c>
      <c r="D16" s="0" t="n">
        <v>30</v>
      </c>
      <c r="E16" s="25" t="n">
        <v>5567</v>
      </c>
      <c r="F16" s="25" t="n">
        <v>50464</v>
      </c>
      <c r="G16" s="27" t="n">
        <f aca="false">+E16*F16</f>
        <v>280933088</v>
      </c>
      <c r="J16" s="243"/>
      <c r="P16" s="0" t="n">
        <v>34</v>
      </c>
      <c r="Q16" s="120" t="n">
        <v>0.03288889</v>
      </c>
      <c r="R16" s="21" t="n">
        <f aca="false">+Q16-0.03</f>
        <v>0.00288889</v>
      </c>
      <c r="S16" s="35" t="n">
        <f aca="false">+S15*(1+R15)</f>
        <v>1.16846017930315</v>
      </c>
      <c r="U16" s="242" t="n">
        <v>11</v>
      </c>
      <c r="V16" s="0" t="n">
        <v>36</v>
      </c>
      <c r="W16" s="0" t="n">
        <v>36</v>
      </c>
      <c r="X16" s="0" t="n">
        <v>39</v>
      </c>
    </row>
    <row r="17" customFormat="false" ht="15" hidden="false" customHeight="false" outlineLevel="0" collapsed="false">
      <c r="C17" s="0" t="n">
        <v>42</v>
      </c>
      <c r="D17" s="0" t="n">
        <v>25</v>
      </c>
      <c r="E17" s="25" t="n">
        <v>4343</v>
      </c>
      <c r="F17" s="25" t="n">
        <v>57581</v>
      </c>
      <c r="G17" s="27" t="n">
        <f aca="false">+E17*F17</f>
        <v>250074283</v>
      </c>
      <c r="J17" s="243"/>
      <c r="P17" s="0" t="n">
        <v>35</v>
      </c>
      <c r="Q17" s="120" t="n">
        <v>0.03266667</v>
      </c>
      <c r="R17" s="21" t="n">
        <f aca="false">+Q17-0.03</f>
        <v>0.00266667</v>
      </c>
      <c r="S17" s="35" t="n">
        <f aca="false">+S16*(1+R16)</f>
        <v>1.17183573223053</v>
      </c>
      <c r="U17" s="242" t="n">
        <v>12</v>
      </c>
      <c r="V17" s="0" t="n">
        <v>40</v>
      </c>
      <c r="W17" s="0" t="n">
        <v>40</v>
      </c>
      <c r="X17" s="0" t="n">
        <v>44</v>
      </c>
    </row>
    <row r="18" customFormat="false" ht="15" hidden="false" customHeight="false" outlineLevel="0" collapsed="false">
      <c r="C18" s="0" t="n">
        <v>42</v>
      </c>
      <c r="D18" s="0" t="n">
        <v>20</v>
      </c>
      <c r="E18" s="25" t="n">
        <v>1049</v>
      </c>
      <c r="F18" s="25" t="n">
        <v>60009</v>
      </c>
      <c r="G18" s="27" t="n">
        <f aca="false">+E18*F18</f>
        <v>62949441</v>
      </c>
      <c r="J18" s="243"/>
      <c r="P18" s="0" t="n">
        <v>36</v>
      </c>
      <c r="Q18" s="120" t="n">
        <v>0.03244444</v>
      </c>
      <c r="R18" s="21" t="n">
        <f aca="false">+Q18-0.03</f>
        <v>0.00244444</v>
      </c>
      <c r="S18" s="35" t="n">
        <f aca="false">+S17*(1+R17)</f>
        <v>1.1749606314226</v>
      </c>
      <c r="U18" s="242" t="n">
        <v>13</v>
      </c>
      <c r="V18" s="0" t="n">
        <v>45</v>
      </c>
      <c r="W18" s="0" t="n">
        <v>45</v>
      </c>
      <c r="X18" s="0" t="n">
        <v>49</v>
      </c>
    </row>
    <row r="19" customFormat="false" ht="15" hidden="false" customHeight="false" outlineLevel="0" collapsed="false">
      <c r="C19" s="0" t="n">
        <v>42</v>
      </c>
      <c r="D19" s="0" t="n">
        <v>15</v>
      </c>
      <c r="E19" s="25" t="n">
        <v>44</v>
      </c>
      <c r="F19" s="25" t="n">
        <v>56248</v>
      </c>
      <c r="G19" s="27" t="n">
        <f aca="false">+E19*F19</f>
        <v>2474912</v>
      </c>
      <c r="J19" s="243"/>
      <c r="P19" s="0" t="n">
        <v>37</v>
      </c>
      <c r="Q19" s="120" t="n">
        <v>0.03222222</v>
      </c>
      <c r="R19" s="21" t="n">
        <f aca="false">+Q19-0.03</f>
        <v>0.00222222</v>
      </c>
      <c r="S19" s="35" t="n">
        <f aca="false">+S18*(1+R18)</f>
        <v>1.17783275218848</v>
      </c>
      <c r="U19" s="242" t="n">
        <v>14</v>
      </c>
      <c r="V19" s="0" t="n">
        <v>50</v>
      </c>
      <c r="W19" s="0" t="n">
        <v>50</v>
      </c>
      <c r="X19" s="0" t="n">
        <v>54</v>
      </c>
    </row>
    <row r="20" customFormat="false" ht="15" hidden="false" customHeight="false" outlineLevel="0" collapsed="false">
      <c r="C20" s="0" t="n">
        <v>42</v>
      </c>
      <c r="D20" s="0" t="n">
        <v>10</v>
      </c>
      <c r="E20" s="25" t="n">
        <v>1</v>
      </c>
      <c r="F20" s="25" t="n">
        <v>59328</v>
      </c>
      <c r="G20" s="27" t="n">
        <f aca="false">+E20*F20</f>
        <v>59328</v>
      </c>
      <c r="J20" s="243"/>
      <c r="P20" s="0" t="n">
        <v>38</v>
      </c>
      <c r="Q20" s="120" t="n">
        <v>0.032</v>
      </c>
      <c r="R20" s="21" t="n">
        <f aca="false">+Q20-0.03</f>
        <v>0.002</v>
      </c>
      <c r="S20" s="35" t="n">
        <f aca="false">+S19*(1+R19)</f>
        <v>1.18045015568704</v>
      </c>
      <c r="U20" s="242" t="n">
        <v>15</v>
      </c>
      <c r="V20" s="0" t="n">
        <v>55</v>
      </c>
      <c r="W20" s="0" t="n">
        <v>55</v>
      </c>
      <c r="X20" s="0" t="n">
        <v>59</v>
      </c>
    </row>
    <row r="21" customFormat="false" ht="15" hidden="false" customHeight="false" outlineLevel="0" collapsed="false">
      <c r="E21" s="25"/>
      <c r="F21" s="25"/>
      <c r="G21" s="27"/>
      <c r="J21" s="243"/>
      <c r="P21" s="0" t="n">
        <v>39</v>
      </c>
      <c r="Q21" s="120" t="n">
        <v>0.03</v>
      </c>
      <c r="R21" s="21" t="n">
        <f aca="false">+Q21-0.03</f>
        <v>0</v>
      </c>
      <c r="S21" s="35" t="n">
        <f aca="false">+S20*(1+R20)</f>
        <v>1.18281105599842</v>
      </c>
      <c r="U21" s="242" t="n">
        <v>16</v>
      </c>
      <c r="V21" s="0" t="n">
        <v>60</v>
      </c>
      <c r="W21" s="0" t="n">
        <v>60</v>
      </c>
      <c r="X21" s="0" t="n">
        <v>64</v>
      </c>
    </row>
    <row r="22" customFormat="false" ht="15" hidden="false" customHeight="false" outlineLevel="0" collapsed="false">
      <c r="E22" s="27" t="n">
        <f aca="false">+SUM(E14:E21)</f>
        <v>26202</v>
      </c>
      <c r="F22" s="235" t="n">
        <f aca="false">+G22/E22</f>
        <v>44678.9970994581</v>
      </c>
      <c r="G22" s="27" t="n">
        <f aca="false">+SUM(G14:G21)</f>
        <v>1170679082</v>
      </c>
      <c r="J22" s="243"/>
      <c r="P22" s="5" t="n">
        <v>40</v>
      </c>
      <c r="Q22" s="238" t="n">
        <v>0.03</v>
      </c>
      <c r="R22" s="239" t="n">
        <f aca="false">+Q22-0.03</f>
        <v>0</v>
      </c>
      <c r="S22" s="240" t="n">
        <f aca="false">+S21*(1+R21)</f>
        <v>1.18281105599842</v>
      </c>
      <c r="U22" s="242" t="n">
        <v>17</v>
      </c>
      <c r="V22" s="0" t="n">
        <v>65</v>
      </c>
      <c r="W22" s="0" t="n">
        <v>65</v>
      </c>
      <c r="X22" s="0" t="n">
        <v>69</v>
      </c>
    </row>
    <row r="23" customFormat="false" ht="15" hidden="false" customHeight="false" outlineLevel="0" collapsed="false">
      <c r="J23" s="243"/>
      <c r="P23" s="5" t="n">
        <v>41</v>
      </c>
      <c r="Q23" s="238" t="n">
        <v>0.03</v>
      </c>
      <c r="R23" s="239" t="n">
        <f aca="false">+Q23-0.03</f>
        <v>0</v>
      </c>
      <c r="S23" s="240" t="n">
        <f aca="false">+S22*(1+R22)</f>
        <v>1.18281105599842</v>
      </c>
      <c r="U23" s="242" t="n">
        <v>18</v>
      </c>
      <c r="V23" s="0" t="n">
        <v>70</v>
      </c>
      <c r="W23" s="0" t="n">
        <v>70</v>
      </c>
      <c r="X23" s="0" t="n">
        <v>80</v>
      </c>
    </row>
    <row r="24" customFormat="false" ht="15" hidden="false" customHeight="false" outlineLevel="0" collapsed="false">
      <c r="C24" s="0" t="s">
        <v>173</v>
      </c>
      <c r="D24" s="0" t="s">
        <v>530</v>
      </c>
      <c r="E24" s="0" t="s">
        <v>254</v>
      </c>
      <c r="F24" s="0" t="s">
        <v>256</v>
      </c>
      <c r="G24" s="0" t="s">
        <v>531</v>
      </c>
      <c r="J24" s="243"/>
      <c r="P24" s="5" t="n">
        <v>42</v>
      </c>
      <c r="Q24" s="238" t="n">
        <v>0.03</v>
      </c>
      <c r="R24" s="239" t="n">
        <f aca="false">+Q24-0.03</f>
        <v>0</v>
      </c>
      <c r="S24" s="240" t="n">
        <f aca="false">+S23*(1+R23)</f>
        <v>1.18281105599842</v>
      </c>
    </row>
    <row r="25" customFormat="false" ht="15" hidden="false" customHeight="false" outlineLevel="0" collapsed="false">
      <c r="E25" s="25"/>
      <c r="F25" s="25"/>
      <c r="G25" s="27"/>
      <c r="J25" s="243"/>
      <c r="P25" s="5" t="n">
        <v>43</v>
      </c>
      <c r="Q25" s="238" t="n">
        <v>0.03</v>
      </c>
      <c r="R25" s="239" t="n">
        <f aca="false">+Q25-0.03</f>
        <v>0</v>
      </c>
      <c r="S25" s="240" t="n">
        <f aca="false">+S24*(1+R24)</f>
        <v>1.18281105599842</v>
      </c>
    </row>
    <row r="26" customFormat="false" ht="15" hidden="false" customHeight="false" outlineLevel="0" collapsed="false">
      <c r="C26" s="0" t="n">
        <v>42</v>
      </c>
      <c r="D26" s="0" t="n">
        <v>10</v>
      </c>
      <c r="E26" s="25" t="n">
        <v>1</v>
      </c>
      <c r="F26" s="25" t="n">
        <v>59328</v>
      </c>
      <c r="G26" s="27" t="n">
        <f aca="false">+E26*F26</f>
        <v>59328</v>
      </c>
      <c r="J26" s="243"/>
      <c r="P26" s="5" t="n">
        <v>44</v>
      </c>
      <c r="Q26" s="238" t="n">
        <v>0.03</v>
      </c>
      <c r="R26" s="239" t="n">
        <f aca="false">+Q26-0.03</f>
        <v>0</v>
      </c>
      <c r="S26" s="240" t="n">
        <f aca="false">+S25*(1+R25)</f>
        <v>1.18281105599842</v>
      </c>
    </row>
    <row r="27" customFormat="false" ht="15" hidden="false" customHeight="false" outlineLevel="0" collapsed="false">
      <c r="C27" s="0" t="n">
        <v>42</v>
      </c>
      <c r="D27" s="0" t="n">
        <v>15</v>
      </c>
      <c r="E27" s="25" t="n">
        <v>44</v>
      </c>
      <c r="F27" s="25" t="n">
        <v>56248</v>
      </c>
      <c r="G27" s="27" t="n">
        <f aca="false">+E27*F27</f>
        <v>2474912</v>
      </c>
      <c r="J27" s="243"/>
      <c r="P27" s="0" t="n">
        <v>45</v>
      </c>
      <c r="Q27" s="120" t="n">
        <v>0.03</v>
      </c>
      <c r="R27" s="21" t="n">
        <f aca="false">+Q27-0.03</f>
        <v>0</v>
      </c>
      <c r="S27" s="35" t="n">
        <f aca="false">+S26*(1+R26)</f>
        <v>1.18281105599842</v>
      </c>
    </row>
    <row r="28" customFormat="false" ht="15" hidden="false" customHeight="false" outlineLevel="0" collapsed="false">
      <c r="C28" s="0" t="n">
        <v>42</v>
      </c>
      <c r="D28" s="0" t="n">
        <v>20</v>
      </c>
      <c r="E28" s="25" t="n">
        <v>1049</v>
      </c>
      <c r="F28" s="25" t="n">
        <v>60009</v>
      </c>
      <c r="G28" s="27" t="n">
        <f aca="false">+E28*F28</f>
        <v>62949441</v>
      </c>
      <c r="J28" s="243"/>
      <c r="P28" s="0" t="n">
        <v>46</v>
      </c>
      <c r="Q28" s="120" t="n">
        <v>0.03</v>
      </c>
      <c r="R28" s="21" t="n">
        <f aca="false">+Q28-0.03</f>
        <v>0</v>
      </c>
      <c r="S28" s="35" t="n">
        <f aca="false">+S27*(1+R27)</f>
        <v>1.18281105599842</v>
      </c>
    </row>
    <row r="29" customFormat="false" ht="15" hidden="false" customHeight="false" outlineLevel="0" collapsed="false">
      <c r="C29" s="0" t="n">
        <v>42</v>
      </c>
      <c r="D29" s="0" t="n">
        <v>25</v>
      </c>
      <c r="E29" s="25" t="n">
        <v>4343</v>
      </c>
      <c r="F29" s="25" t="n">
        <v>57581</v>
      </c>
      <c r="G29" s="27" t="n">
        <f aca="false">+E29*F29</f>
        <v>250074283</v>
      </c>
      <c r="J29" s="243"/>
      <c r="P29" s="0" t="n">
        <v>47</v>
      </c>
      <c r="Q29" s="120" t="n">
        <v>0.03</v>
      </c>
      <c r="R29" s="21" t="n">
        <f aca="false">+Q29-0.03</f>
        <v>0</v>
      </c>
      <c r="S29" s="35" t="n">
        <f aca="false">+S28*(1+R28)</f>
        <v>1.18281105599842</v>
      </c>
    </row>
    <row r="30" customFormat="false" ht="15" hidden="false" customHeight="false" outlineLevel="0" collapsed="false">
      <c r="C30" s="0" t="n">
        <v>42</v>
      </c>
      <c r="D30" s="0" t="n">
        <v>30</v>
      </c>
      <c r="E30" s="25" t="n">
        <v>5567</v>
      </c>
      <c r="F30" s="25" t="n">
        <v>50464</v>
      </c>
      <c r="G30" s="27" t="n">
        <f aca="false">+E30*F30</f>
        <v>280933088</v>
      </c>
      <c r="J30" s="243"/>
      <c r="P30" s="0" t="n">
        <v>48</v>
      </c>
      <c r="Q30" s="120" t="n">
        <v>0.03</v>
      </c>
      <c r="R30" s="21" t="n">
        <f aca="false">+Q30-0.03</f>
        <v>0</v>
      </c>
      <c r="S30" s="35" t="n">
        <f aca="false">+S29*(1+R29)</f>
        <v>1.18281105599842</v>
      </c>
    </row>
    <row r="31" customFormat="false" ht="15" hidden="false" customHeight="false" outlineLevel="0" collapsed="false">
      <c r="C31" s="0" t="n">
        <v>42</v>
      </c>
      <c r="D31" s="0" t="n">
        <v>35</v>
      </c>
      <c r="E31" s="25" t="n">
        <v>7536</v>
      </c>
      <c r="F31" s="25" t="n">
        <v>41794</v>
      </c>
      <c r="G31" s="27" t="n">
        <f aca="false">+E31*F31</f>
        <v>314959584</v>
      </c>
      <c r="J31" s="243"/>
      <c r="P31" s="0" t="n">
        <v>49</v>
      </c>
      <c r="Q31" s="120" t="n">
        <v>0.03</v>
      </c>
      <c r="R31" s="21" t="n">
        <f aca="false">+Q31-0.03</f>
        <v>0</v>
      </c>
      <c r="S31" s="35" t="n">
        <f aca="false">+S30*(1+R30)</f>
        <v>1.18281105599842</v>
      </c>
    </row>
    <row r="32" customFormat="false" ht="15" hidden="false" customHeight="false" outlineLevel="0" collapsed="false">
      <c r="C32" s="0" t="n">
        <v>42</v>
      </c>
      <c r="D32" s="0" t="n">
        <v>40</v>
      </c>
      <c r="E32" s="25" t="n">
        <v>7662</v>
      </c>
      <c r="F32" s="25" t="n">
        <v>33833</v>
      </c>
      <c r="G32" s="27" t="n">
        <f aca="false">+E32*F32</f>
        <v>259228446</v>
      </c>
      <c r="J32" s="243"/>
      <c r="P32" s="0" t="n">
        <v>50</v>
      </c>
      <c r="Q32" s="120" t="n">
        <v>0.03</v>
      </c>
      <c r="R32" s="21" t="n">
        <f aca="false">+Q32-0.03</f>
        <v>0</v>
      </c>
      <c r="S32" s="35" t="n">
        <f aca="false">+S31*(1+R31)</f>
        <v>1.18281105599842</v>
      </c>
    </row>
    <row r="33" customFormat="false" ht="15" hidden="false" customHeight="false" outlineLevel="0" collapsed="false">
      <c r="J33" s="243"/>
      <c r="P33" s="0" t="n">
        <v>51</v>
      </c>
      <c r="Q33" s="120" t="n">
        <v>0.03</v>
      </c>
      <c r="R33" s="21" t="n">
        <f aca="false">+Q33-0.03</f>
        <v>0</v>
      </c>
      <c r="S33" s="35" t="n">
        <f aca="false">+S32*(1+R32)</f>
        <v>1.18281105599842</v>
      </c>
    </row>
    <row r="34" customFormat="false" ht="15" hidden="false" customHeight="false" outlineLevel="0" collapsed="false">
      <c r="E34" s="27" t="n">
        <f aca="false">+SUM(E25:E32)</f>
        <v>26202</v>
      </c>
      <c r="F34" s="235" t="n">
        <f aca="false">+G34/E34</f>
        <v>44678.9970994581</v>
      </c>
      <c r="G34" s="27" t="n">
        <f aca="false">+SUM(G25:G32)</f>
        <v>1170679082</v>
      </c>
      <c r="J34" s="243"/>
      <c r="P34" s="0" t="n">
        <v>52</v>
      </c>
      <c r="Q34" s="120" t="n">
        <v>0.03</v>
      </c>
      <c r="R34" s="21" t="n">
        <f aca="false">+Q34-0.03</f>
        <v>0</v>
      </c>
      <c r="S34" s="35" t="n">
        <f aca="false">+S33*(1+R33)</f>
        <v>1.18281105599842</v>
      </c>
    </row>
    <row r="35" customFormat="false" ht="15" hidden="false" customHeight="false" outlineLevel="0" collapsed="false">
      <c r="J35" s="243"/>
      <c r="P35" s="0" t="n">
        <v>53</v>
      </c>
      <c r="Q35" s="120" t="n">
        <v>0.03</v>
      </c>
      <c r="R35" s="21" t="n">
        <f aca="false">+Q35-0.03</f>
        <v>0</v>
      </c>
      <c r="S35" s="35" t="n">
        <f aca="false">+S34*(1+R34)</f>
        <v>1.18281105599842</v>
      </c>
    </row>
    <row r="36" customFormat="false" ht="15" hidden="false" customHeight="false" outlineLevel="0" collapsed="false">
      <c r="J36" s="243"/>
      <c r="P36" s="0" t="n">
        <v>54</v>
      </c>
      <c r="Q36" s="120" t="n">
        <v>0.03</v>
      </c>
      <c r="R36" s="21" t="n">
        <f aca="false">+Q36-0.03</f>
        <v>0</v>
      </c>
      <c r="S36" s="35" t="n">
        <f aca="false">+S35*(1+R35)</f>
        <v>1.18281105599842</v>
      </c>
    </row>
    <row r="37" customFormat="false" ht="15" hidden="false" customHeight="false" outlineLevel="0" collapsed="false">
      <c r="J37" s="243"/>
      <c r="P37" s="0" t="n">
        <v>55</v>
      </c>
      <c r="Q37" s="120" t="n">
        <v>0.03</v>
      </c>
      <c r="R37" s="21" t="n">
        <f aca="false">+Q37-0.03</f>
        <v>0</v>
      </c>
      <c r="S37" s="35" t="n">
        <f aca="false">+S36*(1+R36)</f>
        <v>1.18281105599842</v>
      </c>
    </row>
    <row r="38" customFormat="false" ht="15" hidden="false" customHeight="false" outlineLevel="0" collapsed="false">
      <c r="D38" s="0" t="s">
        <v>532</v>
      </c>
      <c r="E38" s="0" t="n">
        <v>15</v>
      </c>
      <c r="J38" s="243"/>
      <c r="P38" s="0" t="n">
        <v>56</v>
      </c>
      <c r="Q38" s="120" t="n">
        <v>0.03</v>
      </c>
      <c r="R38" s="21" t="n">
        <f aca="false">+Q38-0.03</f>
        <v>0</v>
      </c>
      <c r="S38" s="35" t="n">
        <f aca="false">+S37*(1+R37)</f>
        <v>1.18281105599842</v>
      </c>
    </row>
    <row r="39" customFormat="false" ht="15" hidden="false" customHeight="false" outlineLevel="0" collapsed="false">
      <c r="J39" s="243"/>
      <c r="P39" s="0" t="n">
        <v>57</v>
      </c>
      <c r="Q39" s="120" t="n">
        <v>0.03</v>
      </c>
      <c r="R39" s="21" t="n">
        <f aca="false">+Q39-0.03</f>
        <v>0</v>
      </c>
      <c r="S39" s="35" t="n">
        <f aca="false">+S38*(1+R38)</f>
        <v>1.18281105599842</v>
      </c>
    </row>
    <row r="40" customFormat="false" ht="15" hidden="false" customHeight="false" outlineLevel="0" collapsed="false">
      <c r="C40" s="0" t="s">
        <v>533</v>
      </c>
      <c r="D40" s="0" t="n">
        <v>40</v>
      </c>
      <c r="E40" s="0" t="n">
        <v>41</v>
      </c>
      <c r="F40" s="0" t="n">
        <v>42</v>
      </c>
      <c r="G40" s="0" t="n">
        <v>43</v>
      </c>
      <c r="H40" s="0" t="n">
        <v>44</v>
      </c>
      <c r="J40" s="243"/>
      <c r="P40" s="0" t="n">
        <v>58</v>
      </c>
      <c r="Q40" s="120" t="n">
        <v>0.03</v>
      </c>
      <c r="R40" s="21" t="n">
        <f aca="false">+Q40-0.03</f>
        <v>0</v>
      </c>
      <c r="S40" s="35" t="n">
        <f aca="false">+S39*(1+R39)</f>
        <v>1.18281105599842</v>
      </c>
    </row>
    <row r="41" customFormat="false" ht="15" hidden="false" customHeight="false" outlineLevel="0" collapsed="false">
      <c r="C41" s="0" t="n">
        <v>40</v>
      </c>
      <c r="D41" s="0" t="n">
        <f aca="false">+$E$32/$E$38</f>
        <v>510.8</v>
      </c>
      <c r="J41" s="243"/>
      <c r="P41" s="0" t="n">
        <v>59</v>
      </c>
      <c r="Q41" s="120" t="n">
        <v>0.03</v>
      </c>
      <c r="R41" s="21" t="n">
        <f aca="false">+Q41-0.03</f>
        <v>0</v>
      </c>
      <c r="S41" s="35" t="n">
        <f aca="false">+S40*(1+R40)</f>
        <v>1.18281105599842</v>
      </c>
    </row>
    <row r="42" customFormat="false" ht="15" hidden="false" customHeight="false" outlineLevel="0" collapsed="false">
      <c r="C42" s="0" t="n">
        <v>41</v>
      </c>
      <c r="D42" s="0" t="n">
        <f aca="false">+$E$32/$E$38</f>
        <v>510.8</v>
      </c>
      <c r="E42" s="0" t="n">
        <f aca="false">+$E$32/$E$38</f>
        <v>510.8</v>
      </c>
      <c r="J42" s="243"/>
      <c r="P42" s="0" t="n">
        <v>60</v>
      </c>
      <c r="Q42" s="120" t="n">
        <v>0.03</v>
      </c>
      <c r="R42" s="21" t="n">
        <f aca="false">+Q42-0.03</f>
        <v>0</v>
      </c>
      <c r="S42" s="35" t="n">
        <f aca="false">+S41*(1+R41)</f>
        <v>1.18281105599842</v>
      </c>
    </row>
    <row r="43" customFormat="false" ht="15" hidden="false" customHeight="false" outlineLevel="0" collapsed="false">
      <c r="C43" s="0" t="n">
        <v>42</v>
      </c>
      <c r="D43" s="0" t="n">
        <f aca="false">+$E$32/$E$38</f>
        <v>510.8</v>
      </c>
      <c r="E43" s="0" t="n">
        <f aca="false">+$E$32/$E$38</f>
        <v>510.8</v>
      </c>
      <c r="F43" s="0" t="n">
        <f aca="false">+$E$32/$E$38</f>
        <v>510.8</v>
      </c>
      <c r="J43" s="243"/>
      <c r="P43" s="0" t="n">
        <v>61</v>
      </c>
      <c r="Q43" s="120" t="n">
        <v>0.03</v>
      </c>
      <c r="R43" s="21" t="n">
        <f aca="false">+Q43-0.03</f>
        <v>0</v>
      </c>
      <c r="S43" s="35" t="n">
        <f aca="false">+S42*(1+R42)</f>
        <v>1.18281105599842</v>
      </c>
    </row>
    <row r="44" customFormat="false" ht="15" hidden="false" customHeight="false" outlineLevel="0" collapsed="false">
      <c r="C44" s="0" t="n">
        <v>43</v>
      </c>
      <c r="D44" s="0" t="n">
        <f aca="false">+$E$32/$E$38</f>
        <v>510.8</v>
      </c>
      <c r="E44" s="0" t="n">
        <f aca="false">+$E$32/$E$38</f>
        <v>510.8</v>
      </c>
      <c r="F44" s="0" t="n">
        <f aca="false">+$E$32/$E$38</f>
        <v>510.8</v>
      </c>
      <c r="G44" s="0" t="n">
        <f aca="false">+$E$32/$E$38</f>
        <v>510.8</v>
      </c>
      <c r="J44" s="243"/>
      <c r="P44" s="0" t="n">
        <v>62</v>
      </c>
      <c r="Q44" s="120" t="n">
        <v>0.03</v>
      </c>
      <c r="R44" s="21" t="n">
        <f aca="false">+Q44-0.03</f>
        <v>0</v>
      </c>
      <c r="S44" s="35" t="n">
        <f aca="false">+S43*(1+R43)</f>
        <v>1.18281105599842</v>
      </c>
    </row>
    <row r="45" customFormat="false" ht="15" hidden="false" customHeight="false" outlineLevel="0" collapsed="false">
      <c r="C45" s="0" t="n">
        <v>44</v>
      </c>
      <c r="D45" s="0" t="n">
        <f aca="false">+$E$32/$E$38</f>
        <v>510.8</v>
      </c>
      <c r="E45" s="0" t="n">
        <f aca="false">+$E$32/$E$38</f>
        <v>510.8</v>
      </c>
      <c r="F45" s="0" t="n">
        <f aca="false">+$E$32/$E$38</f>
        <v>510.8</v>
      </c>
      <c r="G45" s="0" t="n">
        <f aca="false">+$E$32/$E$38</f>
        <v>510.8</v>
      </c>
      <c r="H45" s="0" t="n">
        <f aca="false">+$E$32/$E$38</f>
        <v>510.8</v>
      </c>
      <c r="J45" s="0" t="n">
        <f aca="false">+SUM(D41:H45)</f>
        <v>7662</v>
      </c>
      <c r="P45" s="0" t="n">
        <v>63</v>
      </c>
      <c r="Q45" s="120" t="n">
        <v>0.03</v>
      </c>
      <c r="R45" s="21" t="n">
        <f aca="false">+Q45-0.03</f>
        <v>0</v>
      </c>
      <c r="S45" s="35" t="n">
        <f aca="false">+S44*(1+R44)</f>
        <v>1.18281105599842</v>
      </c>
    </row>
    <row r="46" customFormat="false" ht="15" hidden="false" customHeight="false" outlineLevel="0" collapsed="false">
      <c r="J46" s="243"/>
      <c r="P46" s="0" t="n">
        <v>64</v>
      </c>
      <c r="Q46" s="120" t="n">
        <v>0.03</v>
      </c>
      <c r="R46" s="21" t="n">
        <f aca="false">+Q46-0.03</f>
        <v>0</v>
      </c>
      <c r="S46" s="35" t="n">
        <f aca="false">+S45*(1+R45)</f>
        <v>1.18281105599842</v>
      </c>
    </row>
    <row r="47" customFormat="false" ht="15" hidden="false" customHeight="false" outlineLevel="0" collapsed="false">
      <c r="D47" s="0" t="s">
        <v>534</v>
      </c>
      <c r="J47" s="243"/>
      <c r="P47" s="0" t="n">
        <v>65</v>
      </c>
      <c r="Q47" s="120" t="n">
        <v>0.03</v>
      </c>
      <c r="R47" s="21" t="n">
        <f aca="false">+Q47-0.03</f>
        <v>0</v>
      </c>
      <c r="S47" s="35" t="n">
        <f aca="false">+S46*(1+R46)</f>
        <v>1.18281105599842</v>
      </c>
    </row>
    <row r="48" customFormat="false" ht="15" hidden="false" customHeight="false" outlineLevel="0" collapsed="false">
      <c r="C48" s="0" t="s">
        <v>533</v>
      </c>
      <c r="D48" s="0" t="n">
        <v>40</v>
      </c>
      <c r="E48" s="0" t="n">
        <v>41</v>
      </c>
      <c r="F48" s="0" t="n">
        <v>42</v>
      </c>
      <c r="G48" s="0" t="n">
        <v>43</v>
      </c>
      <c r="H48" s="0" t="n">
        <v>44</v>
      </c>
      <c r="I48" s="0" t="s">
        <v>535</v>
      </c>
      <c r="J48" s="243"/>
      <c r="P48" s="0" t="n">
        <v>66</v>
      </c>
      <c r="Q48" s="120" t="n">
        <v>0.03</v>
      </c>
      <c r="R48" s="21" t="n">
        <f aca="false">+Q48-0.03</f>
        <v>0</v>
      </c>
      <c r="S48" s="35" t="n">
        <f aca="false">+S47*(1+R47)</f>
        <v>1.18281105599842</v>
      </c>
    </row>
    <row r="49" customFormat="false" ht="15" hidden="false" customHeight="false" outlineLevel="0" collapsed="false">
      <c r="C49" s="0" t="n">
        <v>40</v>
      </c>
      <c r="D49" s="27" t="n">
        <f aca="false">+$F$32</f>
        <v>33833</v>
      </c>
      <c r="E49" s="27"/>
      <c r="F49" s="27"/>
      <c r="G49" s="27"/>
      <c r="H49" s="27"/>
      <c r="J49" s="243"/>
      <c r="P49" s="0" t="n">
        <v>67</v>
      </c>
      <c r="Q49" s="120" t="n">
        <v>0.03</v>
      </c>
      <c r="R49" s="21" t="n">
        <f aca="false">+Q49-0.03</f>
        <v>0</v>
      </c>
      <c r="S49" s="35" t="n">
        <f aca="false">+S48*(1+R48)</f>
        <v>1.18281105599842</v>
      </c>
    </row>
    <row r="50" customFormat="false" ht="15" hidden="false" customHeight="false" outlineLevel="0" collapsed="false">
      <c r="C50" s="0" t="n">
        <v>41</v>
      </c>
      <c r="D50" s="27" t="n">
        <f aca="false">+$F$32</f>
        <v>33833</v>
      </c>
      <c r="E50" s="27" t="n">
        <f aca="false">+$F$32</f>
        <v>33833</v>
      </c>
      <c r="F50" s="27"/>
      <c r="G50" s="27"/>
      <c r="H50" s="27"/>
      <c r="J50" s="243"/>
      <c r="P50" s="0" t="n">
        <v>68</v>
      </c>
      <c r="Q50" s="120" t="n">
        <v>0.03</v>
      </c>
      <c r="R50" s="21" t="n">
        <f aca="false">+Q50-0.03</f>
        <v>0</v>
      </c>
      <c r="S50" s="35" t="n">
        <f aca="false">+S49*(1+R49)</f>
        <v>1.18281105599842</v>
      </c>
    </row>
    <row r="51" customFormat="false" ht="15" hidden="false" customHeight="false" outlineLevel="0" collapsed="false">
      <c r="C51" s="0" t="n">
        <v>42</v>
      </c>
      <c r="D51" s="27" t="n">
        <f aca="false">+$F$32</f>
        <v>33833</v>
      </c>
      <c r="E51" s="27" t="n">
        <f aca="false">+$F$32</f>
        <v>33833</v>
      </c>
      <c r="F51" s="27" t="n">
        <f aca="false">+$F$32</f>
        <v>33833</v>
      </c>
      <c r="G51" s="27"/>
      <c r="H51" s="27"/>
      <c r="I51" s="0" t="n">
        <v>1</v>
      </c>
      <c r="J51" s="243"/>
      <c r="P51" s="0" t="n">
        <v>69</v>
      </c>
      <c r="Q51" s="120" t="n">
        <v>0.03</v>
      </c>
      <c r="R51" s="21" t="n">
        <f aca="false">+Q51-0.03</f>
        <v>0</v>
      </c>
      <c r="S51" s="35" t="n">
        <f aca="false">+S50*(1+R50)</f>
        <v>1.18281105599842</v>
      </c>
    </row>
    <row r="52" customFormat="false" ht="15" hidden="false" customHeight="false" outlineLevel="0" collapsed="false">
      <c r="C52" s="0" t="n">
        <v>43</v>
      </c>
      <c r="D52" s="27" t="n">
        <f aca="false">+$F$32</f>
        <v>33833</v>
      </c>
      <c r="E52" s="27" t="n">
        <f aca="false">+$F$32</f>
        <v>33833</v>
      </c>
      <c r="F52" s="27" t="n">
        <f aca="false">+$F$32</f>
        <v>33833</v>
      </c>
      <c r="G52" s="27" t="n">
        <f aca="false">+$F$32</f>
        <v>33833</v>
      </c>
      <c r="H52" s="27"/>
      <c r="J52" s="243"/>
      <c r="P52" s="0" t="n">
        <v>70</v>
      </c>
      <c r="Q52" s="120" t="n">
        <v>0.03</v>
      </c>
      <c r="R52" s="21" t="n">
        <f aca="false">+Q52-0.03</f>
        <v>0</v>
      </c>
      <c r="S52" s="35" t="n">
        <f aca="false">+S51*(1+R51)</f>
        <v>1.18281105599842</v>
      </c>
    </row>
    <row r="53" customFormat="false" ht="15" hidden="false" customHeight="false" outlineLevel="0" collapsed="false">
      <c r="C53" s="0" t="n">
        <v>44</v>
      </c>
      <c r="D53" s="27" t="n">
        <f aca="false">+$F$32</f>
        <v>33833</v>
      </c>
      <c r="E53" s="27" t="n">
        <f aca="false">+$F$32</f>
        <v>33833</v>
      </c>
      <c r="F53" s="27" t="n">
        <f aca="false">+$F$32</f>
        <v>33833</v>
      </c>
      <c r="G53" s="27" t="n">
        <f aca="false">+$F$32</f>
        <v>33833</v>
      </c>
      <c r="H53" s="27" t="n">
        <f aca="false">+$F$32</f>
        <v>33833</v>
      </c>
      <c r="J53" s="243"/>
      <c r="P53" s="0" t="n">
        <v>71</v>
      </c>
      <c r="Q53" s="120" t="n">
        <v>0.03</v>
      </c>
      <c r="R53" s="21" t="n">
        <f aca="false">+Q53-0.03</f>
        <v>0</v>
      </c>
      <c r="S53" s="35" t="n">
        <f aca="false">+S52*(1+R52)</f>
        <v>1.18281105599842</v>
      </c>
    </row>
    <row r="54" customFormat="false" ht="15" hidden="false" customHeight="false" outlineLevel="0" collapsed="false">
      <c r="J54" s="243"/>
      <c r="P54" s="0" t="n">
        <v>72</v>
      </c>
      <c r="Q54" s="120" t="n">
        <v>0.03</v>
      </c>
      <c r="R54" s="21" t="n">
        <f aca="false">+Q54-0.03</f>
        <v>0</v>
      </c>
      <c r="S54" s="35" t="n">
        <f aca="false">+S53*(1+R53)</f>
        <v>1.18281105599842</v>
      </c>
    </row>
    <row r="55" customFormat="false" ht="15" hidden="false" customHeight="false" outlineLevel="0" collapsed="false">
      <c r="J55" s="243"/>
      <c r="P55" s="0" t="n">
        <v>73</v>
      </c>
      <c r="Q55" s="120" t="n">
        <v>0.03</v>
      </c>
      <c r="R55" s="21" t="n">
        <f aca="false">+Q55-0.03</f>
        <v>0</v>
      </c>
      <c r="S55" s="35" t="n">
        <f aca="false">+S54*(1+R54)</f>
        <v>1.18281105599842</v>
      </c>
    </row>
    <row r="56" customFormat="false" ht="15" hidden="false" customHeight="false" outlineLevel="0" collapsed="false">
      <c r="J56" s="243"/>
      <c r="P56" s="0" t="n">
        <v>74</v>
      </c>
      <c r="Q56" s="120" t="n">
        <v>0.03</v>
      </c>
      <c r="R56" s="21" t="n">
        <f aca="false">+Q56-0.03</f>
        <v>0</v>
      </c>
      <c r="S56" s="35" t="n">
        <f aca="false">+S55*(1+R55)</f>
        <v>1.18281105599842</v>
      </c>
    </row>
    <row r="57" customFormat="false" ht="15" hidden="false" customHeight="false" outlineLevel="0" collapsed="false">
      <c r="D57" s="0" t="n">
        <v>20</v>
      </c>
      <c r="J57" s="243"/>
      <c r="P57" s="0" t="n">
        <v>75</v>
      </c>
      <c r="Q57" s="120" t="n">
        <v>0.03</v>
      </c>
      <c r="R57" s="21" t="n">
        <f aca="false">+Q57-0.03</f>
        <v>0</v>
      </c>
      <c r="S57" s="35" t="n">
        <f aca="false">+S56*(1+R56)</f>
        <v>1.18281105599842</v>
      </c>
    </row>
    <row r="58" customFormat="false" ht="15" hidden="false" customHeight="false" outlineLevel="0" collapsed="false">
      <c r="C58" s="0" t="n">
        <v>40</v>
      </c>
      <c r="D58" s="0" t="n">
        <f aca="false">+E28/5</f>
        <v>209.8</v>
      </c>
      <c r="J58" s="243"/>
      <c r="P58" s="0" t="n">
        <v>76</v>
      </c>
      <c r="Q58" s="120" t="n">
        <v>0.03</v>
      </c>
      <c r="R58" s="21" t="n">
        <f aca="false">+Q58-0.03</f>
        <v>0</v>
      </c>
      <c r="S58" s="35" t="n">
        <f aca="false">+S57*(1+R57)</f>
        <v>1.18281105599842</v>
      </c>
    </row>
    <row r="59" customFormat="false" ht="15" hidden="false" customHeight="false" outlineLevel="0" collapsed="false">
      <c r="C59" s="0" t="n">
        <v>41</v>
      </c>
      <c r="D59" s="0" t="n">
        <f aca="false">+D58</f>
        <v>209.8</v>
      </c>
      <c r="J59" s="243"/>
      <c r="P59" s="0" t="n">
        <v>77</v>
      </c>
      <c r="Q59" s="120" t="n">
        <v>0.03</v>
      </c>
      <c r="R59" s="21" t="n">
        <f aca="false">+Q59-0.03</f>
        <v>0</v>
      </c>
      <c r="S59" s="35" t="n">
        <f aca="false">+S58*(1+R58)</f>
        <v>1.18281105599842</v>
      </c>
    </row>
    <row r="60" customFormat="false" ht="15" hidden="false" customHeight="false" outlineLevel="0" collapsed="false">
      <c r="C60" s="0" t="n">
        <v>42</v>
      </c>
      <c r="D60" s="0" t="n">
        <f aca="false">+D59</f>
        <v>209.8</v>
      </c>
      <c r="J60" s="243"/>
      <c r="P60" s="0" t="n">
        <v>78</v>
      </c>
      <c r="Q60" s="120" t="n">
        <v>0.03</v>
      </c>
      <c r="R60" s="21" t="n">
        <f aca="false">+Q60-0.03</f>
        <v>0</v>
      </c>
      <c r="S60" s="35" t="n">
        <f aca="false">+S59*(1+R59)</f>
        <v>1.18281105599842</v>
      </c>
    </row>
    <row r="61" customFormat="false" ht="15" hidden="false" customHeight="false" outlineLevel="0" collapsed="false">
      <c r="C61" s="0" t="n">
        <v>43</v>
      </c>
      <c r="D61" s="0" t="n">
        <f aca="false">+D60</f>
        <v>209.8</v>
      </c>
      <c r="J61" s="243"/>
      <c r="P61" s="0" t="n">
        <v>79</v>
      </c>
      <c r="Q61" s="120" t="n">
        <v>0.03</v>
      </c>
      <c r="R61" s="21" t="n">
        <f aca="false">+Q61-0.03</f>
        <v>0</v>
      </c>
      <c r="S61" s="35" t="n">
        <f aca="false">+S60*(1+R60)</f>
        <v>1.18281105599842</v>
      </c>
    </row>
    <row r="62" customFormat="false" ht="15" hidden="false" customHeight="false" outlineLevel="0" collapsed="false">
      <c r="C62" s="0" t="n">
        <v>44</v>
      </c>
      <c r="D62" s="0" t="n">
        <f aca="false">+D61</f>
        <v>209.8</v>
      </c>
      <c r="J62" s="243"/>
      <c r="P62" s="0" t="n">
        <v>80</v>
      </c>
      <c r="Q62" s="120" t="n">
        <v>0.03</v>
      </c>
      <c r="R62" s="21" t="n">
        <f aca="false">+Q62-0.03</f>
        <v>0</v>
      </c>
      <c r="S62" s="35" t="n">
        <f aca="false">+S61*(1+R61)</f>
        <v>1.18281105599842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L75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2" ySplit="5" topLeftCell="C6" activePane="bottomRight" state="frozen"/>
      <selection pane="topLeft" activeCell="A1" activeCellId="0" sqref="A1"/>
      <selection pane="topRight" activeCell="C1" activeCellId="0" sqref="C1"/>
      <selection pane="bottomLeft" activeCell="A6" activeCellId="0" sqref="A6"/>
      <selection pane="bottomRight" activeCell="A1" activeCellId="0" sqref="A1"/>
    </sheetView>
  </sheetViews>
  <sheetFormatPr defaultRowHeight="15" zeroHeight="false" outlineLevelRow="0" outlineLevelCol="0"/>
  <cols>
    <col collapsed="false" customWidth="true" hidden="false" outlineLevel="0" max="3" min="1" style="0" width="8.67"/>
    <col collapsed="false" customWidth="true" hidden="false" outlineLevel="0" max="4" min="4" style="0" width="10.58"/>
    <col collapsed="false" customWidth="true" hidden="false" outlineLevel="0" max="5" min="5" style="0" width="16.87"/>
    <col collapsed="false" customWidth="true" hidden="false" outlineLevel="0" max="6" min="6" style="20" width="10.58"/>
    <col collapsed="false" customWidth="true" hidden="false" outlineLevel="0" max="7" min="7" style="0" width="8.67"/>
    <col collapsed="false" customWidth="true" hidden="false" outlineLevel="0" max="8" min="8" style="0" width="10.58"/>
    <col collapsed="false" customWidth="true" hidden="false" outlineLevel="0" max="9" min="9" style="0" width="12.57"/>
    <col collapsed="false" customWidth="true" hidden="false" outlineLevel="0" max="10" min="10" style="0" width="11.57"/>
    <col collapsed="false" customWidth="true" hidden="false" outlineLevel="0" max="1025" min="11" style="0" width="8.67"/>
  </cols>
  <sheetData>
    <row r="1" customFormat="false" ht="15" hidden="false" customHeight="false" outlineLevel="0" collapsed="false">
      <c r="A1" s="3" t="s">
        <v>64</v>
      </c>
    </row>
    <row r="3" customFormat="false" ht="15" hidden="false" customHeight="false" outlineLevel="0" collapsed="false">
      <c r="C3" s="25" t="n">
        <f aca="false">+SUM(C6:C75)</f>
        <v>26202</v>
      </c>
      <c r="D3" s="27" t="n">
        <f aca="false">+E3/C3</f>
        <v>44678.9970994581</v>
      </c>
      <c r="E3" s="25" t="n">
        <f aca="false">+SUM(E6:E75)</f>
        <v>1170679082</v>
      </c>
    </row>
    <row r="5" customFormat="false" ht="15" hidden="false" customHeight="false" outlineLevel="0" collapsed="false">
      <c r="A5" s="0" t="s">
        <v>173</v>
      </c>
      <c r="B5" s="0" t="s">
        <v>530</v>
      </c>
      <c r="C5" s="0" t="s">
        <v>254</v>
      </c>
      <c r="D5" s="0" t="s">
        <v>256</v>
      </c>
      <c r="E5" s="0" t="s">
        <v>529</v>
      </c>
      <c r="F5" s="20" t="s">
        <v>536</v>
      </c>
      <c r="G5" s="0" t="s">
        <v>254</v>
      </c>
      <c r="H5" s="0" t="s">
        <v>256</v>
      </c>
      <c r="I5" s="0" t="s">
        <v>529</v>
      </c>
      <c r="J5" s="20" t="s">
        <v>536</v>
      </c>
    </row>
    <row r="6" customFormat="false" ht="15" hidden="false" customHeight="false" outlineLevel="0" collapsed="false">
      <c r="A6" s="0" t="n">
        <v>40</v>
      </c>
      <c r="B6" s="0" t="n">
        <v>9</v>
      </c>
      <c r="C6" s="0" t="n">
        <v>0.1</v>
      </c>
      <c r="D6" s="5" t="n">
        <v>59328</v>
      </c>
      <c r="E6" s="0" t="n">
        <f aca="false">+C6*D6</f>
        <v>5932.8</v>
      </c>
      <c r="F6" s="20" t="n">
        <f aca="false">+B6*C6</f>
        <v>0.9</v>
      </c>
    </row>
    <row r="7" customFormat="false" ht="15" hidden="false" customHeight="false" outlineLevel="0" collapsed="false">
      <c r="A7" s="0" t="n">
        <v>40</v>
      </c>
      <c r="B7" s="0" t="n">
        <v>10</v>
      </c>
      <c r="C7" s="0" t="n">
        <v>0.1</v>
      </c>
      <c r="D7" s="5" t="n">
        <v>59328</v>
      </c>
      <c r="E7" s="0" t="n">
        <f aca="false">+C7*D7</f>
        <v>5932.8</v>
      </c>
      <c r="F7" s="20" t="n">
        <f aca="false">+B7*C7</f>
        <v>1</v>
      </c>
    </row>
    <row r="8" customFormat="false" ht="15" hidden="false" customHeight="false" outlineLevel="0" collapsed="false">
      <c r="A8" s="0" t="n">
        <v>40</v>
      </c>
      <c r="B8" s="0" t="n">
        <v>11</v>
      </c>
      <c r="C8" s="0" t="n">
        <v>1.76</v>
      </c>
      <c r="D8" s="244" t="n">
        <v>56248</v>
      </c>
      <c r="E8" s="0" t="n">
        <f aca="false">+C8*D8</f>
        <v>98996.48</v>
      </c>
      <c r="F8" s="20" t="n">
        <f aca="false">+B8*C8</f>
        <v>19.36</v>
      </c>
    </row>
    <row r="9" customFormat="false" ht="15" hidden="false" customHeight="false" outlineLevel="0" collapsed="false">
      <c r="A9" s="0" t="n">
        <v>40</v>
      </c>
      <c r="B9" s="0" t="n">
        <v>12</v>
      </c>
      <c r="C9" s="0" t="n">
        <v>1.76</v>
      </c>
      <c r="D9" s="244" t="n">
        <v>56248</v>
      </c>
      <c r="E9" s="0" t="n">
        <f aca="false">+C9*D9</f>
        <v>98996.48</v>
      </c>
      <c r="F9" s="20" t="n">
        <f aca="false">+B9*C9</f>
        <v>21.12</v>
      </c>
    </row>
    <row r="10" customFormat="false" ht="15" hidden="false" customHeight="false" outlineLevel="0" collapsed="false">
      <c r="A10" s="0" t="n">
        <v>40</v>
      </c>
      <c r="B10" s="0" t="n">
        <v>13</v>
      </c>
      <c r="C10" s="0" t="n">
        <v>1.76</v>
      </c>
      <c r="D10" s="244" t="n">
        <v>56248</v>
      </c>
      <c r="E10" s="0" t="n">
        <f aca="false">+C10*D10</f>
        <v>98996.48</v>
      </c>
      <c r="F10" s="20" t="n">
        <f aca="false">+B10*C10</f>
        <v>22.88</v>
      </c>
    </row>
    <row r="11" customFormat="false" ht="15" hidden="false" customHeight="false" outlineLevel="0" collapsed="false">
      <c r="A11" s="0" t="n">
        <v>40</v>
      </c>
      <c r="B11" s="0" t="n">
        <v>14</v>
      </c>
      <c r="C11" s="0" t="n">
        <v>1.76</v>
      </c>
      <c r="D11" s="244" t="n">
        <v>56248</v>
      </c>
      <c r="E11" s="0" t="n">
        <f aca="false">+C11*D11</f>
        <v>98996.48</v>
      </c>
      <c r="F11" s="20" t="n">
        <f aca="false">+B11*C11</f>
        <v>24.64</v>
      </c>
    </row>
    <row r="12" customFormat="false" ht="15" hidden="false" customHeight="false" outlineLevel="0" collapsed="false">
      <c r="A12" s="0" t="n">
        <v>40</v>
      </c>
      <c r="B12" s="0" t="n">
        <v>15</v>
      </c>
      <c r="C12" s="0" t="n">
        <v>1.76</v>
      </c>
      <c r="D12" s="244" t="n">
        <v>56248</v>
      </c>
      <c r="E12" s="0" t="n">
        <f aca="false">+C12*D12</f>
        <v>98996.48</v>
      </c>
      <c r="F12" s="20" t="n">
        <f aca="false">+B12*C12</f>
        <v>26.4</v>
      </c>
    </row>
    <row r="13" customFormat="false" ht="15" hidden="false" customHeight="false" outlineLevel="0" collapsed="false">
      <c r="A13" s="0" t="n">
        <v>40</v>
      </c>
      <c r="B13" s="0" t="n">
        <v>20</v>
      </c>
      <c r="C13" s="0" t="n">
        <v>209.8</v>
      </c>
      <c r="D13" s="245" t="n">
        <v>60009</v>
      </c>
      <c r="E13" s="0" t="n">
        <f aca="false">+C13*D13</f>
        <v>12589888.2</v>
      </c>
      <c r="F13" s="20" t="n">
        <f aca="false">+B13*C13</f>
        <v>4196</v>
      </c>
    </row>
    <row r="14" customFormat="false" ht="15" hidden="false" customHeight="false" outlineLevel="0" collapsed="false">
      <c r="A14" s="0" t="n">
        <v>40</v>
      </c>
      <c r="B14" s="0" t="n">
        <v>25</v>
      </c>
      <c r="C14" s="0" t="n">
        <v>868.6</v>
      </c>
      <c r="D14" s="245" t="n">
        <v>57581</v>
      </c>
      <c r="E14" s="0" t="n">
        <f aca="false">+C14*D14</f>
        <v>50014856.6</v>
      </c>
      <c r="F14" s="20" t="n">
        <f aca="false">+B14*C14</f>
        <v>21715</v>
      </c>
    </row>
    <row r="15" customFormat="false" ht="15" hidden="false" customHeight="false" outlineLevel="0" collapsed="false">
      <c r="A15" s="0" t="n">
        <v>40</v>
      </c>
      <c r="B15" s="0" t="n">
        <v>30</v>
      </c>
      <c r="C15" s="0" t="n">
        <v>1113.4</v>
      </c>
      <c r="D15" s="245" t="n">
        <v>50464</v>
      </c>
      <c r="E15" s="0" t="n">
        <f aca="false">+C15*D15</f>
        <v>56186617.6</v>
      </c>
      <c r="F15" s="20" t="n">
        <f aca="false">+B15*C15</f>
        <v>33402</v>
      </c>
    </row>
    <row r="16" customFormat="false" ht="15" hidden="false" customHeight="false" outlineLevel="0" collapsed="false">
      <c r="A16" s="0" t="n">
        <v>40</v>
      </c>
      <c r="B16" s="0" t="n">
        <v>35</v>
      </c>
      <c r="C16" s="0" t="n">
        <v>1507.2</v>
      </c>
      <c r="D16" s="246" t="n">
        <v>41794</v>
      </c>
      <c r="E16" s="0" t="n">
        <f aca="false">+C16*D16</f>
        <v>62991916.8</v>
      </c>
      <c r="F16" s="20" t="n">
        <f aca="false">+B16*C16</f>
        <v>52752</v>
      </c>
      <c r="J16" s="0" t="s">
        <v>536</v>
      </c>
    </row>
    <row r="17" customFormat="false" ht="15" hidden="false" customHeight="false" outlineLevel="0" collapsed="false">
      <c r="A17" s="0" t="n">
        <v>40</v>
      </c>
      <c r="B17" s="0" t="n">
        <v>40</v>
      </c>
      <c r="C17" s="0" t="n">
        <v>510.8</v>
      </c>
      <c r="D17" s="246" t="n">
        <v>33833</v>
      </c>
      <c r="E17" s="0" t="n">
        <f aca="false">+C17*D17</f>
        <v>17281896.4</v>
      </c>
      <c r="F17" s="20" t="n">
        <f aca="false">+B17*C17</f>
        <v>20432</v>
      </c>
      <c r="G17" s="25" t="n">
        <f aca="false">+SUM(C6:C17)</f>
        <v>4218.8</v>
      </c>
      <c r="H17" s="27" t="n">
        <f aca="false">+I17/G17</f>
        <v>47305.4004930312</v>
      </c>
      <c r="I17" s="25" t="n">
        <f aca="false">+SUM(E6:E17)</f>
        <v>199572023.6</v>
      </c>
      <c r="J17" s="25" t="n">
        <f aca="false">+SUM(F6:F17)</f>
        <v>132613.3</v>
      </c>
      <c r="K17" s="20" t="n">
        <f aca="false">+J17/G17</f>
        <v>31.4338911538826</v>
      </c>
    </row>
    <row r="18" customFormat="false" ht="15" hidden="false" customHeight="false" outlineLevel="0" collapsed="false">
      <c r="A18" s="0" t="n">
        <v>41</v>
      </c>
      <c r="B18" s="0" t="n">
        <v>9</v>
      </c>
      <c r="C18" s="0" t="n">
        <v>0.1</v>
      </c>
      <c r="D18" s="0" t="n">
        <v>59328</v>
      </c>
      <c r="E18" s="0" t="n">
        <f aca="false">+C18*D18</f>
        <v>5932.8</v>
      </c>
      <c r="F18" s="20" t="n">
        <f aca="false">+B18*C18</f>
        <v>0.9</v>
      </c>
    </row>
    <row r="19" customFormat="false" ht="15" hidden="false" customHeight="false" outlineLevel="0" collapsed="false">
      <c r="A19" s="0" t="n">
        <v>41</v>
      </c>
      <c r="B19" s="0" t="n">
        <v>10</v>
      </c>
      <c r="C19" s="0" t="n">
        <v>0.1</v>
      </c>
      <c r="D19" s="0" t="n">
        <v>59328</v>
      </c>
      <c r="E19" s="0" t="n">
        <f aca="false">+C19*D19</f>
        <v>5932.8</v>
      </c>
      <c r="F19" s="20" t="n">
        <f aca="false">+B19*C19</f>
        <v>1</v>
      </c>
    </row>
    <row r="20" customFormat="false" ht="15" hidden="false" customHeight="false" outlineLevel="0" collapsed="false">
      <c r="A20" s="0" t="n">
        <v>41</v>
      </c>
      <c r="B20" s="0" t="n">
        <v>11</v>
      </c>
      <c r="C20" s="0" t="n">
        <v>1.76</v>
      </c>
      <c r="D20" s="244" t="n">
        <v>56248</v>
      </c>
      <c r="E20" s="0" t="n">
        <f aca="false">+C20*D20</f>
        <v>98996.48</v>
      </c>
      <c r="F20" s="20" t="n">
        <f aca="false">+B20*C20</f>
        <v>19.36</v>
      </c>
    </row>
    <row r="21" customFormat="false" ht="15" hidden="false" customHeight="false" outlineLevel="0" collapsed="false">
      <c r="A21" s="0" t="n">
        <v>41</v>
      </c>
      <c r="B21" s="0" t="n">
        <v>12</v>
      </c>
      <c r="C21" s="0" t="n">
        <v>1.76</v>
      </c>
      <c r="D21" s="244" t="n">
        <v>56248</v>
      </c>
      <c r="E21" s="0" t="n">
        <f aca="false">+C21*D21</f>
        <v>98996.48</v>
      </c>
      <c r="F21" s="20" t="n">
        <f aca="false">+B21*C21</f>
        <v>21.12</v>
      </c>
    </row>
    <row r="22" customFormat="false" ht="15" hidden="false" customHeight="false" outlineLevel="0" collapsed="false">
      <c r="A22" s="0" t="n">
        <v>41</v>
      </c>
      <c r="B22" s="0" t="n">
        <v>13</v>
      </c>
      <c r="C22" s="0" t="n">
        <v>1.76</v>
      </c>
      <c r="D22" s="0" t="n">
        <v>56248</v>
      </c>
      <c r="E22" s="0" t="n">
        <f aca="false">+C22*D22</f>
        <v>98996.48</v>
      </c>
      <c r="F22" s="20" t="n">
        <f aca="false">+B22*C22</f>
        <v>22.88</v>
      </c>
    </row>
    <row r="23" customFormat="false" ht="15" hidden="false" customHeight="false" outlineLevel="0" collapsed="false">
      <c r="A23" s="0" t="n">
        <v>41</v>
      </c>
      <c r="B23" s="0" t="n">
        <v>14</v>
      </c>
      <c r="C23" s="0" t="n">
        <v>1.76</v>
      </c>
      <c r="D23" s="0" t="n">
        <v>56248</v>
      </c>
      <c r="E23" s="0" t="n">
        <f aca="false">+C23*D23</f>
        <v>98996.48</v>
      </c>
      <c r="F23" s="20" t="n">
        <f aca="false">+B23*C23</f>
        <v>24.64</v>
      </c>
    </row>
    <row r="24" customFormat="false" ht="15" hidden="false" customHeight="false" outlineLevel="0" collapsed="false">
      <c r="A24" s="0" t="n">
        <v>41</v>
      </c>
      <c r="B24" s="0" t="n">
        <v>15</v>
      </c>
      <c r="C24" s="0" t="n">
        <v>1.76</v>
      </c>
      <c r="D24" s="0" t="n">
        <v>56248</v>
      </c>
      <c r="E24" s="0" t="n">
        <f aca="false">+C24*D24</f>
        <v>98996.48</v>
      </c>
      <c r="F24" s="20" t="n">
        <f aca="false">+B24*C24</f>
        <v>26.4</v>
      </c>
    </row>
    <row r="25" customFormat="false" ht="15" hidden="false" customHeight="false" outlineLevel="0" collapsed="false">
      <c r="A25" s="0" t="n">
        <v>41</v>
      </c>
      <c r="B25" s="0" t="n">
        <v>20</v>
      </c>
      <c r="C25" s="0" t="n">
        <v>209.8</v>
      </c>
      <c r="D25" s="246" t="n">
        <v>60009</v>
      </c>
      <c r="E25" s="0" t="n">
        <f aca="false">+C25*D25</f>
        <v>12589888.2</v>
      </c>
      <c r="F25" s="20" t="n">
        <f aca="false">+B25*C25</f>
        <v>4196</v>
      </c>
    </row>
    <row r="26" customFormat="false" ht="15" hidden="false" customHeight="false" outlineLevel="0" collapsed="false">
      <c r="A26" s="0" t="n">
        <v>41</v>
      </c>
      <c r="B26" s="0" t="n">
        <v>25</v>
      </c>
      <c r="C26" s="0" t="n">
        <v>868.6</v>
      </c>
      <c r="D26" s="0" t="n">
        <v>57581</v>
      </c>
      <c r="E26" s="0" t="n">
        <f aca="false">+C26*D26</f>
        <v>50014856.6</v>
      </c>
      <c r="F26" s="20" t="n">
        <f aca="false">+B26*C26</f>
        <v>21715</v>
      </c>
    </row>
    <row r="27" customFormat="false" ht="15" hidden="false" customHeight="false" outlineLevel="0" collapsed="false">
      <c r="A27" s="0" t="n">
        <v>41</v>
      </c>
      <c r="B27" s="0" t="n">
        <v>30</v>
      </c>
      <c r="C27" s="0" t="n">
        <v>1113.4</v>
      </c>
      <c r="D27" s="0" t="n">
        <v>50464</v>
      </c>
      <c r="E27" s="0" t="n">
        <f aca="false">+C27*D27</f>
        <v>56186617.6</v>
      </c>
      <c r="F27" s="20" t="n">
        <f aca="false">+B27*C27</f>
        <v>33402</v>
      </c>
    </row>
    <row r="28" customFormat="false" ht="15" hidden="false" customHeight="false" outlineLevel="0" collapsed="false">
      <c r="A28" s="0" t="n">
        <v>41</v>
      </c>
      <c r="B28" s="0" t="n">
        <v>35</v>
      </c>
      <c r="C28" s="0" t="n">
        <v>1507.2</v>
      </c>
      <c r="D28" s="0" t="n">
        <v>41794</v>
      </c>
      <c r="E28" s="0" t="n">
        <f aca="false">+C28*D28</f>
        <v>62991916.8</v>
      </c>
      <c r="F28" s="20" t="n">
        <f aca="false">+B28*C28</f>
        <v>52752</v>
      </c>
    </row>
    <row r="29" customFormat="false" ht="15" hidden="false" customHeight="false" outlineLevel="0" collapsed="false">
      <c r="A29" s="0" t="n">
        <v>41</v>
      </c>
      <c r="B29" s="0" t="n">
        <v>40</v>
      </c>
      <c r="C29" s="0" t="n">
        <v>510.8</v>
      </c>
      <c r="D29" s="0" t="n">
        <v>33833</v>
      </c>
      <c r="E29" s="0" t="n">
        <f aca="false">+C29*D29</f>
        <v>17281896.4</v>
      </c>
      <c r="F29" s="20" t="n">
        <f aca="false">+B29*C29</f>
        <v>20432</v>
      </c>
    </row>
    <row r="30" customFormat="false" ht="15" hidden="false" customHeight="false" outlineLevel="0" collapsed="false">
      <c r="A30" s="0" t="n">
        <v>41</v>
      </c>
      <c r="B30" s="0" t="n">
        <v>41</v>
      </c>
      <c r="C30" s="0" t="n">
        <v>510.8</v>
      </c>
      <c r="D30" s="0" t="n">
        <v>33833</v>
      </c>
      <c r="E30" s="0" t="n">
        <f aca="false">+C30*D30</f>
        <v>17281896.4</v>
      </c>
      <c r="F30" s="20" t="n">
        <f aca="false">+B30*C30</f>
        <v>20942.8</v>
      </c>
      <c r="G30" s="25" t="n">
        <f aca="false">+SUM(C18:C30)</f>
        <v>4729.6</v>
      </c>
      <c r="H30" s="27" t="n">
        <f aca="false">+I30/G30</f>
        <v>45850.3721244926</v>
      </c>
      <c r="I30" s="25" t="n">
        <f aca="false">+SUM(E18:E30)</f>
        <v>216853920</v>
      </c>
      <c r="J30" s="25" t="n">
        <f aca="false">+SUM(F18:F30)</f>
        <v>153556.1</v>
      </c>
      <c r="K30" s="20" t="n">
        <f aca="false">+J30/G30</f>
        <v>32.4670373815967</v>
      </c>
      <c r="L30" s="235" t="n">
        <f aca="false">+K30-K17</f>
        <v>1.03314622771413</v>
      </c>
    </row>
    <row r="31" customFormat="false" ht="15" hidden="false" customHeight="false" outlineLevel="0" collapsed="false">
      <c r="A31" s="0" t="n">
        <v>42</v>
      </c>
      <c r="B31" s="0" t="n">
        <v>9</v>
      </c>
      <c r="C31" s="0" t="n">
        <v>0.1</v>
      </c>
      <c r="D31" s="0" t="n">
        <v>59328</v>
      </c>
      <c r="E31" s="0" t="n">
        <f aca="false">+C31*D31</f>
        <v>5932.8</v>
      </c>
      <c r="F31" s="20" t="n">
        <f aca="false">+B31*C31</f>
        <v>0.9</v>
      </c>
    </row>
    <row r="32" customFormat="false" ht="15" hidden="false" customHeight="false" outlineLevel="0" collapsed="false">
      <c r="A32" s="0" t="n">
        <v>42</v>
      </c>
      <c r="B32" s="0" t="n">
        <v>10</v>
      </c>
      <c r="C32" s="0" t="n">
        <v>0.1</v>
      </c>
      <c r="D32" s="0" t="n">
        <v>59328</v>
      </c>
      <c r="E32" s="0" t="n">
        <f aca="false">+C32*D32</f>
        <v>5932.8</v>
      </c>
      <c r="F32" s="20" t="n">
        <f aca="false">+B32*C32</f>
        <v>1</v>
      </c>
    </row>
    <row r="33" customFormat="false" ht="15" hidden="false" customHeight="false" outlineLevel="0" collapsed="false">
      <c r="A33" s="0" t="n">
        <v>42</v>
      </c>
      <c r="B33" s="0" t="n">
        <v>11</v>
      </c>
      <c r="C33" s="0" t="n">
        <v>1.76</v>
      </c>
      <c r="D33" s="0" t="n">
        <v>56248</v>
      </c>
      <c r="E33" s="0" t="n">
        <f aca="false">+C33*D33</f>
        <v>98996.48</v>
      </c>
      <c r="F33" s="20" t="n">
        <f aca="false">+B33*C33</f>
        <v>19.36</v>
      </c>
    </row>
    <row r="34" customFormat="false" ht="15" hidden="false" customHeight="false" outlineLevel="0" collapsed="false">
      <c r="A34" s="0" t="n">
        <v>42</v>
      </c>
      <c r="B34" s="0" t="n">
        <v>12</v>
      </c>
      <c r="C34" s="0" t="n">
        <v>1.76</v>
      </c>
      <c r="D34" s="0" t="n">
        <v>56248</v>
      </c>
      <c r="E34" s="0" t="n">
        <f aca="false">+C34*D34</f>
        <v>98996.48</v>
      </c>
      <c r="F34" s="20" t="n">
        <f aca="false">+B34*C34</f>
        <v>21.12</v>
      </c>
    </row>
    <row r="35" customFormat="false" ht="15" hidden="false" customHeight="false" outlineLevel="0" collapsed="false">
      <c r="A35" s="0" t="n">
        <v>42</v>
      </c>
      <c r="B35" s="0" t="n">
        <v>13</v>
      </c>
      <c r="C35" s="0" t="n">
        <v>1.76</v>
      </c>
      <c r="D35" s="0" t="n">
        <v>56248</v>
      </c>
      <c r="E35" s="0" t="n">
        <f aca="false">+C35*D35</f>
        <v>98996.48</v>
      </c>
      <c r="F35" s="20" t="n">
        <f aca="false">+B35*C35</f>
        <v>22.88</v>
      </c>
    </row>
    <row r="36" customFormat="false" ht="15" hidden="false" customHeight="false" outlineLevel="0" collapsed="false">
      <c r="A36" s="0" t="n">
        <v>42</v>
      </c>
      <c r="B36" s="0" t="n">
        <v>14</v>
      </c>
      <c r="C36" s="0" t="n">
        <v>1.76</v>
      </c>
      <c r="D36" s="0" t="n">
        <v>56248</v>
      </c>
      <c r="E36" s="0" t="n">
        <f aca="false">+C36*D36</f>
        <v>98996.48</v>
      </c>
      <c r="F36" s="20" t="n">
        <f aca="false">+B36*C36</f>
        <v>24.64</v>
      </c>
    </row>
    <row r="37" customFormat="false" ht="15" hidden="false" customHeight="false" outlineLevel="0" collapsed="false">
      <c r="A37" s="0" t="n">
        <v>42</v>
      </c>
      <c r="B37" s="0" t="n">
        <v>15</v>
      </c>
      <c r="C37" s="0" t="n">
        <v>1.76</v>
      </c>
      <c r="D37" s="0" t="n">
        <v>56248</v>
      </c>
      <c r="E37" s="0" t="n">
        <f aca="false">+C37*D37</f>
        <v>98996.48</v>
      </c>
      <c r="F37" s="20" t="n">
        <f aca="false">+B37*C37</f>
        <v>26.4</v>
      </c>
    </row>
    <row r="38" customFormat="false" ht="15" hidden="false" customHeight="false" outlineLevel="0" collapsed="false">
      <c r="A38" s="0" t="n">
        <v>42</v>
      </c>
      <c r="B38" s="0" t="n">
        <v>20</v>
      </c>
      <c r="C38" s="0" t="n">
        <v>209.8</v>
      </c>
      <c r="D38" s="0" t="n">
        <v>60009</v>
      </c>
      <c r="E38" s="0" t="n">
        <f aca="false">+C38*D38</f>
        <v>12589888.2</v>
      </c>
      <c r="F38" s="20" t="n">
        <f aca="false">+B38*C38</f>
        <v>4196</v>
      </c>
    </row>
    <row r="39" customFormat="false" ht="15" hidden="false" customHeight="false" outlineLevel="0" collapsed="false">
      <c r="A39" s="0" t="n">
        <v>42</v>
      </c>
      <c r="B39" s="0" t="n">
        <v>25</v>
      </c>
      <c r="C39" s="0" t="n">
        <v>868.6</v>
      </c>
      <c r="D39" s="0" t="n">
        <v>57581</v>
      </c>
      <c r="E39" s="0" t="n">
        <f aca="false">+C39*D39</f>
        <v>50014856.6</v>
      </c>
      <c r="F39" s="20" t="n">
        <f aca="false">+B39*C39</f>
        <v>21715</v>
      </c>
    </row>
    <row r="40" customFormat="false" ht="15" hidden="false" customHeight="false" outlineLevel="0" collapsed="false">
      <c r="A40" s="0" t="n">
        <v>42</v>
      </c>
      <c r="B40" s="0" t="n">
        <v>30</v>
      </c>
      <c r="C40" s="0" t="n">
        <v>1113.4</v>
      </c>
      <c r="D40" s="0" t="n">
        <v>50464</v>
      </c>
      <c r="E40" s="0" t="n">
        <f aca="false">+C40*D40</f>
        <v>56186617.6</v>
      </c>
      <c r="F40" s="20" t="n">
        <f aca="false">+B40*C40</f>
        <v>33402</v>
      </c>
    </row>
    <row r="41" customFormat="false" ht="15" hidden="false" customHeight="false" outlineLevel="0" collapsed="false">
      <c r="A41" s="0" t="n">
        <v>42</v>
      </c>
      <c r="B41" s="0" t="n">
        <v>35</v>
      </c>
      <c r="C41" s="0" t="n">
        <v>1507.2</v>
      </c>
      <c r="D41" s="0" t="n">
        <v>41794</v>
      </c>
      <c r="E41" s="0" t="n">
        <f aca="false">+C41*D41</f>
        <v>62991916.8</v>
      </c>
      <c r="F41" s="20" t="n">
        <f aca="false">+B41*C41</f>
        <v>52752</v>
      </c>
    </row>
    <row r="42" customFormat="false" ht="15" hidden="false" customHeight="false" outlineLevel="0" collapsed="false">
      <c r="A42" s="0" t="n">
        <v>42</v>
      </c>
      <c r="B42" s="0" t="n">
        <v>40</v>
      </c>
      <c r="C42" s="0" t="n">
        <v>510.8</v>
      </c>
      <c r="D42" s="0" t="n">
        <v>33833</v>
      </c>
      <c r="E42" s="0" t="n">
        <f aca="false">+C42*D42</f>
        <v>17281896.4</v>
      </c>
      <c r="F42" s="20" t="n">
        <f aca="false">+B42*C42</f>
        <v>20432</v>
      </c>
    </row>
    <row r="43" customFormat="false" ht="15" hidden="false" customHeight="false" outlineLevel="0" collapsed="false">
      <c r="A43" s="0" t="n">
        <v>42</v>
      </c>
      <c r="B43" s="0" t="n">
        <v>41</v>
      </c>
      <c r="C43" s="0" t="n">
        <v>510.8</v>
      </c>
      <c r="D43" s="0" t="n">
        <v>33833</v>
      </c>
      <c r="E43" s="0" t="n">
        <f aca="false">+C43*D43</f>
        <v>17281896.4</v>
      </c>
      <c r="F43" s="20" t="n">
        <f aca="false">+B43*C43</f>
        <v>20942.8</v>
      </c>
    </row>
    <row r="44" customFormat="false" ht="15" hidden="false" customHeight="false" outlineLevel="0" collapsed="false">
      <c r="A44" s="0" t="n">
        <v>42</v>
      </c>
      <c r="B44" s="0" t="n">
        <v>42</v>
      </c>
      <c r="C44" s="0" t="n">
        <v>510.8</v>
      </c>
      <c r="D44" s="0" t="n">
        <v>33833</v>
      </c>
      <c r="E44" s="0" t="n">
        <f aca="false">+C44*D44</f>
        <v>17281896.4</v>
      </c>
      <c r="F44" s="20" t="n">
        <f aca="false">+B44*C44</f>
        <v>21453.6</v>
      </c>
      <c r="G44" s="25" t="n">
        <f aca="false">+SUM(C31:C44)</f>
        <v>5240.4</v>
      </c>
      <c r="H44" s="27" t="n">
        <f aca="false">+I44/G44</f>
        <v>44678.9970994581</v>
      </c>
      <c r="I44" s="25" t="n">
        <f aca="false">+SUM(E31:E44)</f>
        <v>234135816.4</v>
      </c>
      <c r="J44" s="25" t="n">
        <f aca="false">+SUM(F32:F44)</f>
        <v>175008.8</v>
      </c>
      <c r="K44" s="20" t="n">
        <f aca="false">+J44/G44</f>
        <v>33.3960766353713</v>
      </c>
      <c r="L44" s="235"/>
    </row>
    <row r="45" customFormat="false" ht="15" hidden="false" customHeight="false" outlineLevel="0" collapsed="false">
      <c r="A45" s="0" t="n">
        <v>43</v>
      </c>
      <c r="B45" s="0" t="n">
        <v>9</v>
      </c>
      <c r="C45" s="0" t="n">
        <v>0.1</v>
      </c>
      <c r="D45" s="0" t="n">
        <v>59328</v>
      </c>
      <c r="E45" s="0" t="n">
        <f aca="false">+C45*D45</f>
        <v>5932.8</v>
      </c>
      <c r="F45" s="20" t="n">
        <f aca="false">+B45*C45</f>
        <v>0.9</v>
      </c>
    </row>
    <row r="46" customFormat="false" ht="15" hidden="false" customHeight="false" outlineLevel="0" collapsed="false">
      <c r="A46" s="0" t="n">
        <v>43</v>
      </c>
      <c r="B46" s="0" t="n">
        <v>10</v>
      </c>
      <c r="C46" s="0" t="n">
        <v>0.1</v>
      </c>
      <c r="D46" s="0" t="n">
        <v>59328</v>
      </c>
      <c r="E46" s="0" t="n">
        <f aca="false">+C46*D46</f>
        <v>5932.8</v>
      </c>
      <c r="F46" s="20" t="n">
        <f aca="false">+B46*C46</f>
        <v>1</v>
      </c>
    </row>
    <row r="47" customFormat="false" ht="15" hidden="false" customHeight="false" outlineLevel="0" collapsed="false">
      <c r="A47" s="0" t="n">
        <v>43</v>
      </c>
      <c r="B47" s="0" t="n">
        <v>11</v>
      </c>
      <c r="C47" s="0" t="n">
        <v>1.76</v>
      </c>
      <c r="D47" s="0" t="n">
        <v>56248</v>
      </c>
      <c r="E47" s="0" t="n">
        <f aca="false">+C47*D47</f>
        <v>98996.48</v>
      </c>
      <c r="F47" s="20" t="n">
        <f aca="false">+B47*C47</f>
        <v>19.36</v>
      </c>
    </row>
    <row r="48" customFormat="false" ht="15" hidden="false" customHeight="false" outlineLevel="0" collapsed="false">
      <c r="A48" s="0" t="n">
        <v>43</v>
      </c>
      <c r="B48" s="0" t="n">
        <v>12</v>
      </c>
      <c r="C48" s="0" t="n">
        <v>1.76</v>
      </c>
      <c r="D48" s="0" t="n">
        <v>56248</v>
      </c>
      <c r="E48" s="0" t="n">
        <f aca="false">+C48*D48</f>
        <v>98996.48</v>
      </c>
      <c r="F48" s="20" t="n">
        <f aca="false">+B48*C48</f>
        <v>21.12</v>
      </c>
    </row>
    <row r="49" customFormat="false" ht="15" hidden="false" customHeight="false" outlineLevel="0" collapsed="false">
      <c r="A49" s="0" t="n">
        <v>43</v>
      </c>
      <c r="B49" s="0" t="n">
        <v>13</v>
      </c>
      <c r="C49" s="0" t="n">
        <v>1.76</v>
      </c>
      <c r="D49" s="0" t="n">
        <v>56248</v>
      </c>
      <c r="E49" s="0" t="n">
        <f aca="false">+C49*D49</f>
        <v>98996.48</v>
      </c>
      <c r="F49" s="20" t="n">
        <f aca="false">+B49*C49</f>
        <v>22.88</v>
      </c>
    </row>
    <row r="50" customFormat="false" ht="15" hidden="false" customHeight="false" outlineLevel="0" collapsed="false">
      <c r="A50" s="0" t="n">
        <v>43</v>
      </c>
      <c r="B50" s="0" t="n">
        <v>14</v>
      </c>
      <c r="C50" s="0" t="n">
        <v>1.76</v>
      </c>
      <c r="D50" s="0" t="n">
        <v>56248</v>
      </c>
      <c r="E50" s="0" t="n">
        <f aca="false">+C50*D50</f>
        <v>98996.48</v>
      </c>
      <c r="F50" s="20" t="n">
        <f aca="false">+B50*C50</f>
        <v>24.64</v>
      </c>
    </row>
    <row r="51" customFormat="false" ht="15" hidden="false" customHeight="false" outlineLevel="0" collapsed="false">
      <c r="A51" s="0" t="n">
        <v>43</v>
      </c>
      <c r="B51" s="0" t="n">
        <v>15</v>
      </c>
      <c r="C51" s="0" t="n">
        <v>1.76</v>
      </c>
      <c r="D51" s="0" t="n">
        <v>56248</v>
      </c>
      <c r="E51" s="0" t="n">
        <f aca="false">+C51*D51</f>
        <v>98996.48</v>
      </c>
      <c r="F51" s="20" t="n">
        <f aca="false">+B51*C51</f>
        <v>26.4</v>
      </c>
    </row>
    <row r="52" customFormat="false" ht="15" hidden="false" customHeight="false" outlineLevel="0" collapsed="false">
      <c r="A52" s="0" t="n">
        <v>43</v>
      </c>
      <c r="B52" s="0" t="n">
        <v>20</v>
      </c>
      <c r="C52" s="0" t="n">
        <v>209.8</v>
      </c>
      <c r="D52" s="0" t="n">
        <v>60009</v>
      </c>
      <c r="E52" s="0" t="n">
        <f aca="false">+C52*D52</f>
        <v>12589888.2</v>
      </c>
      <c r="F52" s="20" t="n">
        <f aca="false">+B52*C52</f>
        <v>4196</v>
      </c>
    </row>
    <row r="53" customFormat="false" ht="15" hidden="false" customHeight="false" outlineLevel="0" collapsed="false">
      <c r="A53" s="0" t="n">
        <v>43</v>
      </c>
      <c r="B53" s="0" t="n">
        <v>25</v>
      </c>
      <c r="C53" s="0" t="n">
        <v>868.6</v>
      </c>
      <c r="D53" s="0" t="n">
        <v>57581</v>
      </c>
      <c r="E53" s="0" t="n">
        <f aca="false">+C53*D53</f>
        <v>50014856.6</v>
      </c>
      <c r="F53" s="20" t="n">
        <f aca="false">+B53*C53</f>
        <v>21715</v>
      </c>
    </row>
    <row r="54" customFormat="false" ht="15" hidden="false" customHeight="false" outlineLevel="0" collapsed="false">
      <c r="A54" s="0" t="n">
        <v>43</v>
      </c>
      <c r="B54" s="0" t="n">
        <v>30</v>
      </c>
      <c r="C54" s="0" t="n">
        <v>1113.4</v>
      </c>
      <c r="D54" s="0" t="n">
        <v>50464</v>
      </c>
      <c r="E54" s="0" t="n">
        <f aca="false">+C54*D54</f>
        <v>56186617.6</v>
      </c>
      <c r="F54" s="20" t="n">
        <f aca="false">+B54*C54</f>
        <v>33402</v>
      </c>
    </row>
    <row r="55" customFormat="false" ht="15" hidden="false" customHeight="false" outlineLevel="0" collapsed="false">
      <c r="A55" s="0" t="n">
        <v>43</v>
      </c>
      <c r="B55" s="0" t="n">
        <v>35</v>
      </c>
      <c r="C55" s="0" t="n">
        <v>1507.2</v>
      </c>
      <c r="D55" s="0" t="n">
        <v>41794</v>
      </c>
      <c r="E55" s="0" t="n">
        <f aca="false">+C55*D55</f>
        <v>62991916.8</v>
      </c>
      <c r="F55" s="20" t="n">
        <f aca="false">+B55*C55</f>
        <v>52752</v>
      </c>
    </row>
    <row r="56" customFormat="false" ht="15" hidden="false" customHeight="false" outlineLevel="0" collapsed="false">
      <c r="A56" s="0" t="n">
        <v>43</v>
      </c>
      <c r="B56" s="0" t="n">
        <v>40</v>
      </c>
      <c r="C56" s="0" t="n">
        <v>510.8</v>
      </c>
      <c r="D56" s="0" t="n">
        <v>33833</v>
      </c>
      <c r="E56" s="0" t="n">
        <f aca="false">+C56*D56</f>
        <v>17281896.4</v>
      </c>
      <c r="F56" s="20" t="n">
        <f aca="false">+B56*C56</f>
        <v>20432</v>
      </c>
    </row>
    <row r="57" customFormat="false" ht="15" hidden="false" customHeight="false" outlineLevel="0" collapsed="false">
      <c r="A57" s="0" t="n">
        <v>43</v>
      </c>
      <c r="B57" s="0" t="n">
        <v>41</v>
      </c>
      <c r="C57" s="0" t="n">
        <v>510.8</v>
      </c>
      <c r="D57" s="0" t="n">
        <v>33833</v>
      </c>
      <c r="E57" s="0" t="n">
        <f aca="false">+C57*D57</f>
        <v>17281896.4</v>
      </c>
      <c r="F57" s="20" t="n">
        <f aca="false">+B57*C57</f>
        <v>20942.8</v>
      </c>
    </row>
    <row r="58" customFormat="false" ht="15" hidden="false" customHeight="false" outlineLevel="0" collapsed="false">
      <c r="A58" s="0" t="n">
        <v>43</v>
      </c>
      <c r="B58" s="0" t="n">
        <v>42</v>
      </c>
      <c r="C58" s="0" t="n">
        <v>510.8</v>
      </c>
      <c r="D58" s="0" t="n">
        <v>33833</v>
      </c>
      <c r="E58" s="0" t="n">
        <f aca="false">+C58*D58</f>
        <v>17281896.4</v>
      </c>
      <c r="F58" s="20" t="n">
        <f aca="false">+B58*C58</f>
        <v>21453.6</v>
      </c>
    </row>
    <row r="59" customFormat="false" ht="15" hidden="false" customHeight="false" outlineLevel="0" collapsed="false">
      <c r="A59" s="0" t="n">
        <v>43</v>
      </c>
      <c r="B59" s="0" t="n">
        <v>43</v>
      </c>
      <c r="C59" s="0" t="n">
        <v>510.8</v>
      </c>
      <c r="D59" s="0" t="n">
        <v>33833</v>
      </c>
      <c r="E59" s="0" t="n">
        <f aca="false">+C59*D59</f>
        <v>17281896.4</v>
      </c>
      <c r="F59" s="20" t="n">
        <f aca="false">+B59*C59</f>
        <v>21964.4</v>
      </c>
      <c r="G59" s="25" t="n">
        <f aca="false">+SUM(C45:C59)</f>
        <v>5751.2</v>
      </c>
      <c r="H59" s="27" t="n">
        <f aca="false">+I59/G59</f>
        <v>43715.6963416331</v>
      </c>
      <c r="I59" s="25" t="n">
        <f aca="false">+SUM(E45:E59)</f>
        <v>251417712.8</v>
      </c>
      <c r="J59" s="25" t="n">
        <f aca="false">+SUM(F45:F59)</f>
        <v>196974.1</v>
      </c>
      <c r="K59" s="20" t="n">
        <f aca="false">+J59/G59</f>
        <v>34.2492175545973</v>
      </c>
    </row>
    <row r="60" customFormat="false" ht="15" hidden="false" customHeight="false" outlineLevel="0" collapsed="false">
      <c r="A60" s="0" t="n">
        <v>44</v>
      </c>
      <c r="B60" s="0" t="n">
        <v>9</v>
      </c>
      <c r="C60" s="0" t="n">
        <v>0.1</v>
      </c>
      <c r="D60" s="0" t="n">
        <v>59328</v>
      </c>
      <c r="E60" s="0" t="n">
        <f aca="false">+C60*D60</f>
        <v>5932.8</v>
      </c>
      <c r="F60" s="20" t="n">
        <f aca="false">+B60*C60</f>
        <v>0.9</v>
      </c>
    </row>
    <row r="61" customFormat="false" ht="15" hidden="false" customHeight="false" outlineLevel="0" collapsed="false">
      <c r="A61" s="0" t="n">
        <v>44</v>
      </c>
      <c r="B61" s="0" t="n">
        <v>10</v>
      </c>
      <c r="C61" s="0" t="n">
        <v>0.1</v>
      </c>
      <c r="D61" s="0" t="n">
        <v>59328</v>
      </c>
      <c r="E61" s="0" t="n">
        <f aca="false">+C61*D61</f>
        <v>5932.8</v>
      </c>
      <c r="F61" s="20" t="n">
        <f aca="false">+B61*C61</f>
        <v>1</v>
      </c>
    </row>
    <row r="62" customFormat="false" ht="15" hidden="false" customHeight="false" outlineLevel="0" collapsed="false">
      <c r="A62" s="0" t="n">
        <v>44</v>
      </c>
      <c r="B62" s="0" t="n">
        <v>11</v>
      </c>
      <c r="C62" s="0" t="n">
        <v>1.76</v>
      </c>
      <c r="D62" s="0" t="n">
        <v>56248</v>
      </c>
      <c r="E62" s="0" t="n">
        <f aca="false">+C62*D62</f>
        <v>98996.48</v>
      </c>
      <c r="F62" s="20" t="n">
        <f aca="false">+B62*C62</f>
        <v>19.36</v>
      </c>
    </row>
    <row r="63" customFormat="false" ht="15" hidden="false" customHeight="false" outlineLevel="0" collapsed="false">
      <c r="A63" s="0" t="n">
        <v>44</v>
      </c>
      <c r="B63" s="0" t="n">
        <v>12</v>
      </c>
      <c r="C63" s="0" t="n">
        <v>1.76</v>
      </c>
      <c r="D63" s="0" t="n">
        <v>56248</v>
      </c>
      <c r="E63" s="0" t="n">
        <f aca="false">+C63*D63</f>
        <v>98996.48</v>
      </c>
      <c r="F63" s="20" t="n">
        <f aca="false">+B63*C63</f>
        <v>21.12</v>
      </c>
    </row>
    <row r="64" customFormat="false" ht="15" hidden="false" customHeight="false" outlineLevel="0" collapsed="false">
      <c r="A64" s="0" t="n">
        <v>44</v>
      </c>
      <c r="B64" s="0" t="n">
        <v>13</v>
      </c>
      <c r="C64" s="0" t="n">
        <v>1.76</v>
      </c>
      <c r="D64" s="0" t="n">
        <v>56248</v>
      </c>
      <c r="E64" s="0" t="n">
        <f aca="false">+C64*D64</f>
        <v>98996.48</v>
      </c>
      <c r="F64" s="20" t="n">
        <f aca="false">+B64*C64</f>
        <v>22.88</v>
      </c>
    </row>
    <row r="65" customFormat="false" ht="15" hidden="false" customHeight="false" outlineLevel="0" collapsed="false">
      <c r="A65" s="0" t="n">
        <v>44</v>
      </c>
      <c r="B65" s="0" t="n">
        <v>14</v>
      </c>
      <c r="C65" s="0" t="n">
        <v>1.76</v>
      </c>
      <c r="D65" s="0" t="n">
        <v>56248</v>
      </c>
      <c r="E65" s="0" t="n">
        <f aca="false">+C65*D65</f>
        <v>98996.48</v>
      </c>
      <c r="F65" s="20" t="n">
        <f aca="false">+B65*C65</f>
        <v>24.64</v>
      </c>
    </row>
    <row r="66" customFormat="false" ht="15" hidden="false" customHeight="false" outlineLevel="0" collapsed="false">
      <c r="A66" s="0" t="n">
        <v>44</v>
      </c>
      <c r="B66" s="0" t="n">
        <v>15</v>
      </c>
      <c r="C66" s="0" t="n">
        <v>1.76</v>
      </c>
      <c r="D66" s="0" t="n">
        <v>56248</v>
      </c>
      <c r="E66" s="0" t="n">
        <f aca="false">+C66*D66</f>
        <v>98996.48</v>
      </c>
      <c r="F66" s="20" t="n">
        <f aca="false">+B66*C66</f>
        <v>26.4</v>
      </c>
    </row>
    <row r="67" customFormat="false" ht="15" hidden="false" customHeight="false" outlineLevel="0" collapsed="false">
      <c r="A67" s="0" t="n">
        <v>44</v>
      </c>
      <c r="B67" s="0" t="n">
        <v>20</v>
      </c>
      <c r="C67" s="0" t="n">
        <v>209.8</v>
      </c>
      <c r="D67" s="0" t="n">
        <v>60009</v>
      </c>
      <c r="E67" s="0" t="n">
        <f aca="false">+C67*D67</f>
        <v>12589888.2</v>
      </c>
      <c r="F67" s="20" t="n">
        <f aca="false">+B67*C67</f>
        <v>4196</v>
      </c>
    </row>
    <row r="68" customFormat="false" ht="15" hidden="false" customHeight="false" outlineLevel="0" collapsed="false">
      <c r="A68" s="0" t="n">
        <v>44</v>
      </c>
      <c r="B68" s="0" t="n">
        <v>25</v>
      </c>
      <c r="C68" s="0" t="n">
        <v>868.6</v>
      </c>
      <c r="D68" s="0" t="n">
        <v>57581</v>
      </c>
      <c r="E68" s="0" t="n">
        <f aca="false">+C68*D68</f>
        <v>50014856.6</v>
      </c>
      <c r="F68" s="20" t="n">
        <f aca="false">+B68*C68</f>
        <v>21715</v>
      </c>
    </row>
    <row r="69" customFormat="false" ht="15" hidden="false" customHeight="false" outlineLevel="0" collapsed="false">
      <c r="A69" s="0" t="n">
        <v>44</v>
      </c>
      <c r="B69" s="0" t="n">
        <v>30</v>
      </c>
      <c r="C69" s="0" t="n">
        <v>1113.4</v>
      </c>
      <c r="D69" s="0" t="n">
        <v>50464</v>
      </c>
      <c r="E69" s="0" t="n">
        <f aca="false">+C69*D69</f>
        <v>56186617.6</v>
      </c>
      <c r="F69" s="20" t="n">
        <f aca="false">+B69*C69</f>
        <v>33402</v>
      </c>
    </row>
    <row r="70" customFormat="false" ht="15" hidden="false" customHeight="false" outlineLevel="0" collapsed="false">
      <c r="A70" s="0" t="n">
        <v>44</v>
      </c>
      <c r="B70" s="0" t="n">
        <v>35</v>
      </c>
      <c r="C70" s="0" t="n">
        <v>1507.2</v>
      </c>
      <c r="D70" s="0" t="n">
        <v>41794</v>
      </c>
      <c r="E70" s="0" t="n">
        <f aca="false">+C70*D70</f>
        <v>62991916.8</v>
      </c>
      <c r="F70" s="20" t="n">
        <f aca="false">+B70*C70</f>
        <v>52752</v>
      </c>
    </row>
    <row r="71" customFormat="false" ht="15" hidden="false" customHeight="false" outlineLevel="0" collapsed="false">
      <c r="A71" s="0" t="n">
        <v>44</v>
      </c>
      <c r="B71" s="0" t="n">
        <v>40</v>
      </c>
      <c r="C71" s="0" t="n">
        <v>510.8</v>
      </c>
      <c r="D71" s="0" t="n">
        <v>33833</v>
      </c>
      <c r="E71" s="0" t="n">
        <f aca="false">+C71*D71</f>
        <v>17281896.4</v>
      </c>
      <c r="F71" s="20" t="n">
        <f aca="false">+B71*C71</f>
        <v>20432</v>
      </c>
    </row>
    <row r="72" customFormat="false" ht="15" hidden="false" customHeight="false" outlineLevel="0" collapsed="false">
      <c r="A72" s="0" t="n">
        <v>44</v>
      </c>
      <c r="B72" s="0" t="n">
        <v>41</v>
      </c>
      <c r="C72" s="0" t="n">
        <v>510.8</v>
      </c>
      <c r="D72" s="0" t="n">
        <v>33833</v>
      </c>
      <c r="E72" s="0" t="n">
        <f aca="false">+C72*D72</f>
        <v>17281896.4</v>
      </c>
      <c r="F72" s="20" t="n">
        <f aca="false">+B72*C72</f>
        <v>20942.8</v>
      </c>
    </row>
    <row r="73" customFormat="false" ht="15" hidden="false" customHeight="false" outlineLevel="0" collapsed="false">
      <c r="A73" s="0" t="n">
        <v>44</v>
      </c>
      <c r="B73" s="0" t="n">
        <v>42</v>
      </c>
      <c r="C73" s="0" t="n">
        <v>510.8</v>
      </c>
      <c r="D73" s="0" t="n">
        <v>33833</v>
      </c>
      <c r="E73" s="0" t="n">
        <f aca="false">+C73*D73</f>
        <v>17281896.4</v>
      </c>
      <c r="F73" s="20" t="n">
        <f aca="false">+B73*C73</f>
        <v>21453.6</v>
      </c>
    </row>
    <row r="74" customFormat="false" ht="15" hidden="false" customHeight="false" outlineLevel="0" collapsed="false">
      <c r="A74" s="0" t="n">
        <v>44</v>
      </c>
      <c r="B74" s="0" t="n">
        <v>43</v>
      </c>
      <c r="C74" s="0" t="n">
        <v>510.8</v>
      </c>
      <c r="D74" s="0" t="n">
        <v>33833</v>
      </c>
      <c r="E74" s="0" t="n">
        <f aca="false">+C74*D74</f>
        <v>17281896.4</v>
      </c>
      <c r="F74" s="20" t="n">
        <f aca="false">+B74*C74</f>
        <v>21964.4</v>
      </c>
    </row>
    <row r="75" customFormat="false" ht="15" hidden="false" customHeight="false" outlineLevel="0" collapsed="false">
      <c r="A75" s="0" t="n">
        <v>44</v>
      </c>
      <c r="B75" s="0" t="n">
        <v>44</v>
      </c>
      <c r="C75" s="0" t="n">
        <v>510.8</v>
      </c>
      <c r="D75" s="0" t="n">
        <v>33833</v>
      </c>
      <c r="E75" s="0" t="n">
        <f aca="false">+C75*D75</f>
        <v>17281896.4</v>
      </c>
      <c r="F75" s="20" t="n">
        <f aca="false">+B75*C75</f>
        <v>22475.2</v>
      </c>
      <c r="G75" s="25" t="n">
        <f aca="false">+SUM(C60:C75)</f>
        <v>6262</v>
      </c>
      <c r="H75" s="27" t="n">
        <f aca="false">+I75/G75</f>
        <v>42909.5511338231</v>
      </c>
      <c r="I75" s="25" t="n">
        <f aca="false">+SUM(E60:E75)</f>
        <v>268699609.2</v>
      </c>
      <c r="J75" s="25" t="n">
        <f aca="false">+SUM(F60:F75)</f>
        <v>219449.3</v>
      </c>
      <c r="K75" s="20" t="n">
        <f aca="false">+J75/G75</f>
        <v>35.0446023634621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G69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RowHeight="15" zeroHeight="false" outlineLevelRow="0" outlineLevelCol="0"/>
  <cols>
    <col collapsed="false" customWidth="true" hidden="false" outlineLevel="0" max="2" min="1" style="0" width="8.67"/>
    <col collapsed="false" customWidth="true" hidden="false" outlineLevel="0" max="3" min="3" style="0" width="13.14"/>
    <col collapsed="false" customWidth="true" hidden="false" outlineLevel="0" max="4" min="4" style="25" width="10.58"/>
    <col collapsed="false" customWidth="true" hidden="false" outlineLevel="0" max="5" min="5" style="25" width="11.57"/>
    <col collapsed="false" customWidth="true" hidden="false" outlineLevel="0" max="6" min="6" style="0" width="14.86"/>
    <col collapsed="false" customWidth="true" hidden="false" outlineLevel="0" max="7" min="7" style="0" width="15.88"/>
    <col collapsed="false" customWidth="true" hidden="false" outlineLevel="0" max="1025" min="8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173</v>
      </c>
      <c r="B2" s="0" t="s">
        <v>537</v>
      </c>
      <c r="C2" s="0" t="s">
        <v>538</v>
      </c>
      <c r="D2" s="25" t="s">
        <v>282</v>
      </c>
      <c r="E2" s="25" t="s">
        <v>280</v>
      </c>
      <c r="F2" s="0" t="s">
        <v>539</v>
      </c>
    </row>
    <row r="3" customFormat="false" ht="15" hidden="false" customHeight="false" outlineLevel="0" collapsed="false">
      <c r="A3" s="0" t="n">
        <v>54</v>
      </c>
      <c r="B3" s="0" t="n">
        <v>54</v>
      </c>
      <c r="C3" s="0" t="s">
        <v>540</v>
      </c>
      <c r="D3" s="247" t="n">
        <v>23856</v>
      </c>
      <c r="E3" s="25" t="n">
        <v>34464</v>
      </c>
      <c r="F3" s="27" t="n">
        <f aca="false">+D3*E3</f>
        <v>822173184</v>
      </c>
    </row>
    <row r="4" customFormat="false" ht="15" hidden="false" customHeight="false" outlineLevel="0" collapsed="false">
      <c r="A4" s="0" t="n">
        <v>57</v>
      </c>
      <c r="B4" s="0" t="n">
        <v>57</v>
      </c>
      <c r="C4" s="0" t="s">
        <v>540</v>
      </c>
      <c r="D4" s="247" t="n">
        <v>27420</v>
      </c>
      <c r="E4" s="25" t="n">
        <v>125760</v>
      </c>
      <c r="F4" s="27" t="n">
        <f aca="false">+D4*E4</f>
        <v>3448339200</v>
      </c>
    </row>
    <row r="5" customFormat="false" ht="15" hidden="false" customHeight="false" outlineLevel="0" collapsed="false">
      <c r="A5" s="0" t="n">
        <v>62</v>
      </c>
      <c r="B5" s="0" t="n">
        <v>62</v>
      </c>
      <c r="C5" s="0" t="s">
        <v>540</v>
      </c>
      <c r="D5" s="247" t="n">
        <v>23904</v>
      </c>
      <c r="E5" s="25" t="n">
        <v>284880</v>
      </c>
      <c r="F5" s="27" t="n">
        <f aca="false">+D5*E5</f>
        <v>6809771520</v>
      </c>
    </row>
    <row r="6" customFormat="false" ht="15" hidden="false" customHeight="false" outlineLevel="0" collapsed="false">
      <c r="A6" s="0" t="n">
        <v>67</v>
      </c>
      <c r="B6" s="0" t="n">
        <v>67</v>
      </c>
      <c r="C6" s="0" t="s">
        <v>540</v>
      </c>
      <c r="D6" s="25" t="n">
        <v>19020</v>
      </c>
      <c r="E6" s="25" t="n">
        <v>366972</v>
      </c>
      <c r="F6" s="27" t="n">
        <f aca="false">+D6*E6</f>
        <v>6979807440</v>
      </c>
    </row>
    <row r="7" customFormat="false" ht="15" hidden="false" customHeight="false" outlineLevel="0" collapsed="false">
      <c r="A7" s="0" t="n">
        <v>72</v>
      </c>
      <c r="B7" s="0" t="n">
        <v>72</v>
      </c>
      <c r="C7" s="0" t="s">
        <v>540</v>
      </c>
      <c r="D7" s="25" t="n">
        <v>16620</v>
      </c>
      <c r="E7" s="25" t="n">
        <v>260580</v>
      </c>
      <c r="F7" s="27" t="n">
        <f aca="false">+D7*E7</f>
        <v>4330839600</v>
      </c>
    </row>
    <row r="8" customFormat="false" ht="15" hidden="false" customHeight="false" outlineLevel="0" collapsed="false">
      <c r="A8" s="0" t="n">
        <v>77</v>
      </c>
      <c r="B8" s="0" t="n">
        <v>77</v>
      </c>
      <c r="C8" s="0" t="s">
        <v>540</v>
      </c>
      <c r="D8" s="25" t="n">
        <v>16260</v>
      </c>
      <c r="E8" s="25" t="n">
        <v>167748</v>
      </c>
      <c r="F8" s="27" t="n">
        <f aca="false">+D8*E8</f>
        <v>2727582480</v>
      </c>
    </row>
    <row r="9" customFormat="false" ht="15" hidden="false" customHeight="false" outlineLevel="0" collapsed="false">
      <c r="A9" s="0" t="n">
        <v>82</v>
      </c>
      <c r="B9" s="0" t="n">
        <v>82</v>
      </c>
      <c r="C9" s="0" t="s">
        <v>540</v>
      </c>
      <c r="D9" s="25" t="n">
        <v>16188</v>
      </c>
      <c r="E9" s="25" t="n">
        <v>113712</v>
      </c>
      <c r="F9" s="27" t="n">
        <f aca="false">+D9*E9</f>
        <v>1840769856</v>
      </c>
    </row>
    <row r="10" customFormat="false" ht="15" hidden="false" customHeight="false" outlineLevel="0" collapsed="false">
      <c r="A10" s="0" t="n">
        <v>87</v>
      </c>
      <c r="B10" s="0" t="n">
        <v>87</v>
      </c>
      <c r="C10" s="0" t="s">
        <v>540</v>
      </c>
      <c r="D10" s="25" t="n">
        <v>15516</v>
      </c>
      <c r="E10" s="25" t="n">
        <v>63960</v>
      </c>
      <c r="F10" s="27" t="n">
        <f aca="false">+D10*E10</f>
        <v>992403360</v>
      </c>
    </row>
    <row r="11" customFormat="false" ht="15" hidden="false" customHeight="false" outlineLevel="0" collapsed="false">
      <c r="A11" s="0" t="n">
        <v>92</v>
      </c>
      <c r="B11" s="0" t="n">
        <v>92</v>
      </c>
      <c r="C11" s="0" t="s">
        <v>540</v>
      </c>
      <c r="D11" s="25" t="n">
        <v>14424</v>
      </c>
      <c r="E11" s="25" t="n">
        <v>26532</v>
      </c>
      <c r="F11" s="27" t="n">
        <f aca="false">+D11*E11</f>
        <v>382697568</v>
      </c>
    </row>
    <row r="12" customFormat="false" ht="15" hidden="false" customHeight="false" outlineLevel="0" collapsed="false">
      <c r="A12" s="0" t="n">
        <v>96</v>
      </c>
      <c r="B12" s="0" t="n">
        <v>96</v>
      </c>
      <c r="C12" s="0" t="s">
        <v>540</v>
      </c>
      <c r="D12" s="25" t="n">
        <v>13452</v>
      </c>
      <c r="E12" s="25" t="n">
        <v>5892</v>
      </c>
      <c r="F12" s="27" t="n">
        <f aca="false">+D12*E12</f>
        <v>79259184</v>
      </c>
    </row>
    <row r="14" customFormat="false" ht="15" hidden="false" customHeight="false" outlineLevel="0" collapsed="false">
      <c r="A14" s="0" t="n">
        <v>50</v>
      </c>
      <c r="B14" s="0" t="n">
        <v>54</v>
      </c>
      <c r="C14" s="0" t="s">
        <v>541</v>
      </c>
      <c r="D14" s="25" t="n">
        <v>20281.8423601421</v>
      </c>
      <c r="E14" s="25" t="n">
        <v>6892.8</v>
      </c>
      <c r="F14" s="27" t="n">
        <f aca="false">+D14*E14</f>
        <v>139798683.019987</v>
      </c>
      <c r="G14" s="27" t="n">
        <f aca="false">+SUM(F14:F18)</f>
        <v>822173184</v>
      </c>
    </row>
    <row r="15" customFormat="false" ht="15" hidden="false" customHeight="false" outlineLevel="0" collapsed="false">
      <c r="A15" s="0" t="n">
        <v>51</v>
      </c>
      <c r="B15" s="0" t="n">
        <v>54</v>
      </c>
      <c r="C15" s="0" t="s">
        <v>541</v>
      </c>
      <c r="D15" s="25" t="n">
        <v>22068.9211800711</v>
      </c>
      <c r="E15" s="25" t="n">
        <v>6892.8</v>
      </c>
      <c r="F15" s="27" t="n">
        <f aca="false">+D15*E15</f>
        <v>152116659.909994</v>
      </c>
    </row>
    <row r="16" customFormat="false" ht="15" hidden="false" customHeight="false" outlineLevel="0" collapsed="false">
      <c r="A16" s="0" t="n">
        <v>52</v>
      </c>
      <c r="B16" s="0" t="n">
        <v>54</v>
      </c>
      <c r="C16" s="0" t="s">
        <v>541</v>
      </c>
      <c r="D16" s="25" t="n">
        <v>23856</v>
      </c>
      <c r="E16" s="25" t="n">
        <v>6892.8</v>
      </c>
      <c r="F16" s="27" t="n">
        <f aca="false">+D16*E16</f>
        <v>164434636.8</v>
      </c>
    </row>
    <row r="17" customFormat="false" ht="15" hidden="false" customHeight="false" outlineLevel="0" collapsed="false">
      <c r="A17" s="0" t="n">
        <v>53</v>
      </c>
      <c r="B17" s="0" t="n">
        <v>54</v>
      </c>
      <c r="C17" s="0" t="s">
        <v>541</v>
      </c>
      <c r="D17" s="25" t="n">
        <v>25643.0788199289</v>
      </c>
      <c r="E17" s="25" t="n">
        <v>6892.8</v>
      </c>
      <c r="F17" s="27" t="n">
        <f aca="false">+D17*E17</f>
        <v>176752613.690006</v>
      </c>
    </row>
    <row r="18" customFormat="false" ht="15" hidden="false" customHeight="false" outlineLevel="0" collapsed="false">
      <c r="A18" s="0" t="n">
        <v>54</v>
      </c>
      <c r="B18" s="0" t="n">
        <v>54</v>
      </c>
      <c r="C18" s="0" t="s">
        <v>541</v>
      </c>
      <c r="D18" s="247" t="n">
        <v>27430.1576398579</v>
      </c>
      <c r="E18" s="25" t="n">
        <v>6892.8</v>
      </c>
      <c r="F18" s="27" t="n">
        <f aca="false">+D18*E18</f>
        <v>189070590.580013</v>
      </c>
    </row>
    <row r="20" customFormat="false" ht="15" hidden="false" customHeight="false" outlineLevel="0" collapsed="false">
      <c r="A20" s="0" t="n">
        <v>55</v>
      </c>
      <c r="B20" s="0" t="n">
        <v>57</v>
      </c>
      <c r="C20" s="0" t="s">
        <v>541</v>
      </c>
      <c r="D20" s="247" t="n">
        <v>25947.5206193302</v>
      </c>
      <c r="E20" s="25" t="n">
        <v>25152</v>
      </c>
      <c r="F20" s="27" t="n">
        <f aca="false">+D20*E20</f>
        <v>652632038.617393</v>
      </c>
      <c r="G20" s="27" t="n">
        <f aca="false">+SUM(F20:F24)</f>
        <v>3448339200</v>
      </c>
    </row>
    <row r="21" customFormat="false" ht="15" hidden="false" customHeight="false" outlineLevel="0" collapsed="false">
      <c r="A21" s="0" t="n">
        <v>56</v>
      </c>
      <c r="B21" s="0" t="n">
        <v>57</v>
      </c>
      <c r="C21" s="0" t="s">
        <v>541</v>
      </c>
      <c r="D21" s="25" t="n">
        <v>27245.8234137435</v>
      </c>
      <c r="E21" s="25" t="n">
        <v>25152</v>
      </c>
      <c r="F21" s="27" t="n">
        <f aca="false">+D21*E21</f>
        <v>685286950.502476</v>
      </c>
    </row>
    <row r="22" customFormat="false" ht="15" hidden="false" customHeight="false" outlineLevel="0" collapsed="false">
      <c r="A22" s="0" t="n">
        <v>57</v>
      </c>
      <c r="B22" s="0" t="n">
        <v>57</v>
      </c>
      <c r="C22" s="0" t="s">
        <v>541</v>
      </c>
      <c r="D22" s="25" t="n">
        <v>28044.7055436027</v>
      </c>
      <c r="E22" s="25" t="n">
        <v>25152</v>
      </c>
      <c r="F22" s="27" t="n">
        <f aca="false">+D22*E22</f>
        <v>705380433.832695</v>
      </c>
    </row>
    <row r="23" customFormat="false" ht="15" hidden="false" customHeight="false" outlineLevel="0" collapsed="false">
      <c r="A23" s="0" t="n">
        <v>58</v>
      </c>
      <c r="B23" s="0" t="n">
        <v>57</v>
      </c>
      <c r="C23" s="0" t="s">
        <v>541</v>
      </c>
      <c r="D23" s="25" t="n">
        <v>28163.5819284244</v>
      </c>
      <c r="E23" s="25" t="n">
        <v>25152</v>
      </c>
      <c r="F23" s="27" t="n">
        <f aca="false">+D23*E23</f>
        <v>708370412.663731</v>
      </c>
    </row>
    <row r="24" customFormat="false" ht="15" hidden="false" customHeight="false" outlineLevel="0" collapsed="false">
      <c r="A24" s="0" t="n">
        <v>59</v>
      </c>
      <c r="B24" s="0" t="n">
        <v>57</v>
      </c>
      <c r="C24" s="0" t="s">
        <v>541</v>
      </c>
      <c r="D24" s="25" t="n">
        <v>27698.3684948992</v>
      </c>
      <c r="E24" s="25" t="n">
        <v>25152</v>
      </c>
      <c r="F24" s="27" t="n">
        <f aca="false">+D24*E24</f>
        <v>696669364.383705</v>
      </c>
    </row>
    <row r="25" customFormat="false" ht="15" hidden="false" customHeight="false" outlineLevel="0" collapsed="false">
      <c r="F25" s="27"/>
    </row>
    <row r="26" customFormat="false" ht="15" hidden="false" customHeight="false" outlineLevel="0" collapsed="false">
      <c r="A26" s="0" t="n">
        <v>60</v>
      </c>
      <c r="B26" s="0" t="n">
        <v>62</v>
      </c>
      <c r="C26" s="0" t="s">
        <v>541</v>
      </c>
      <c r="D26" s="25" t="n">
        <v>26186.2445429954</v>
      </c>
      <c r="E26" s="25" t="n">
        <v>56976</v>
      </c>
      <c r="F26" s="27" t="n">
        <f aca="false">+D26*E26</f>
        <v>1491987469.08171</v>
      </c>
      <c r="G26" s="27" t="n">
        <f aca="false">+SUM(F26:F30)</f>
        <v>6809771520</v>
      </c>
    </row>
    <row r="27" customFormat="false" ht="15" hidden="false" customHeight="false" outlineLevel="0" collapsed="false">
      <c r="A27" s="0" t="n">
        <v>61</v>
      </c>
      <c r="B27" s="0" t="n">
        <v>62</v>
      </c>
      <c r="C27" s="0" t="s">
        <v>541</v>
      </c>
      <c r="D27" s="25" t="n">
        <v>25074.6279959183</v>
      </c>
      <c r="E27" s="25" t="n">
        <v>56976</v>
      </c>
      <c r="F27" s="27" t="n">
        <f aca="false">+D27*E27</f>
        <v>1428652004.69544</v>
      </c>
    </row>
    <row r="28" customFormat="false" ht="15" hidden="false" customHeight="false" outlineLevel="0" collapsed="false">
      <c r="A28" s="0" t="n">
        <v>62</v>
      </c>
      <c r="B28" s="0" t="n">
        <v>62</v>
      </c>
      <c r="C28" s="0" t="s">
        <v>541</v>
      </c>
      <c r="D28" s="25" t="n">
        <v>23876.1283432352</v>
      </c>
      <c r="E28" s="25" t="n">
        <v>56976</v>
      </c>
      <c r="F28" s="27" t="n">
        <f aca="false">+D28*E28</f>
        <v>1360366288.48417</v>
      </c>
    </row>
    <row r="29" customFormat="false" ht="15" hidden="false" customHeight="false" outlineLevel="0" collapsed="false">
      <c r="A29" s="0" t="n">
        <v>63</v>
      </c>
      <c r="B29" s="0" t="n">
        <v>62</v>
      </c>
      <c r="C29" s="0" t="s">
        <v>541</v>
      </c>
      <c r="D29" s="25" t="n">
        <v>22726.1323108611</v>
      </c>
      <c r="E29" s="25" t="n">
        <v>56976</v>
      </c>
      <c r="F29" s="27" t="n">
        <f aca="false">+D29*E29</f>
        <v>1294844114.54362</v>
      </c>
    </row>
    <row r="30" customFormat="false" ht="15" hidden="false" customHeight="false" outlineLevel="0" collapsed="false">
      <c r="A30" s="0" t="n">
        <v>64</v>
      </c>
      <c r="B30" s="0" t="n">
        <v>62</v>
      </c>
      <c r="C30" s="0" t="s">
        <v>541</v>
      </c>
      <c r="D30" s="25" t="n">
        <v>21656.86680699</v>
      </c>
      <c r="E30" s="25" t="n">
        <v>56976</v>
      </c>
      <c r="F30" s="27" t="n">
        <f aca="false">+D30*E30</f>
        <v>1233921643.19506</v>
      </c>
    </row>
    <row r="31" customFormat="false" ht="15" hidden="false" customHeight="false" outlineLevel="0" collapsed="false">
      <c r="F31" s="27"/>
    </row>
    <row r="32" customFormat="false" ht="15" hidden="false" customHeight="false" outlineLevel="0" collapsed="false">
      <c r="A32" s="0" t="n">
        <v>65</v>
      </c>
      <c r="B32" s="0" t="n">
        <v>67</v>
      </c>
      <c r="C32" s="0" t="s">
        <v>541</v>
      </c>
      <c r="D32" s="25" t="n">
        <v>20586.3437962079</v>
      </c>
      <c r="E32" s="25" t="n">
        <v>73394.4</v>
      </c>
      <c r="F32" s="27" t="n">
        <f aca="false">+D32*E32</f>
        <v>1510922351.1164</v>
      </c>
      <c r="G32" s="27" t="n">
        <f aca="false">+SUM(F32:F36)</f>
        <v>6979807440</v>
      </c>
    </row>
    <row r="33" customFormat="false" ht="15" hidden="false" customHeight="false" outlineLevel="0" collapsed="false">
      <c r="A33" s="0" t="n">
        <v>66</v>
      </c>
      <c r="B33" s="0" t="n">
        <v>67</v>
      </c>
      <c r="C33" s="0" t="s">
        <v>541</v>
      </c>
      <c r="D33" s="25" t="n">
        <v>19701.6502548566</v>
      </c>
      <c r="E33" s="25" t="n">
        <v>73394.4</v>
      </c>
      <c r="F33" s="27" t="n">
        <f aca="false">+D33*E33</f>
        <v>1445990799.46505</v>
      </c>
    </row>
    <row r="34" customFormat="false" ht="15" hidden="false" customHeight="false" outlineLevel="0" collapsed="false">
      <c r="A34" s="0" t="n">
        <v>67</v>
      </c>
      <c r="B34" s="0" t="n">
        <v>67</v>
      </c>
      <c r="C34" s="0" t="s">
        <v>541</v>
      </c>
      <c r="D34" s="25" t="n">
        <v>18916.5702310986</v>
      </c>
      <c r="E34" s="25" t="n">
        <v>73394.4</v>
      </c>
      <c r="F34" s="27" t="n">
        <f aca="false">+D34*E34</f>
        <v>1388370322.16934</v>
      </c>
    </row>
    <row r="35" customFormat="false" ht="15" hidden="false" customHeight="false" outlineLevel="0" collapsed="false">
      <c r="A35" s="0" t="n">
        <v>68</v>
      </c>
      <c r="B35" s="0" t="n">
        <v>67</v>
      </c>
      <c r="C35" s="0" t="s">
        <v>541</v>
      </c>
      <c r="D35" s="25" t="n">
        <v>18236.072497093</v>
      </c>
      <c r="E35" s="25" t="n">
        <v>73394.4</v>
      </c>
      <c r="F35" s="27" t="n">
        <f aca="false">+D35*E35</f>
        <v>1338425599.28064</v>
      </c>
    </row>
    <row r="36" customFormat="false" ht="15" hidden="false" customHeight="false" outlineLevel="0" collapsed="false">
      <c r="A36" s="0" t="n">
        <v>69</v>
      </c>
      <c r="B36" s="0" t="n">
        <v>67</v>
      </c>
      <c r="C36" s="0" t="s">
        <v>541</v>
      </c>
      <c r="D36" s="25" t="n">
        <v>17659.3632207439</v>
      </c>
      <c r="E36" s="25" t="n">
        <v>73394.4</v>
      </c>
      <c r="F36" s="27" t="n">
        <f aca="false">+D36*E36</f>
        <v>1296098367.96857</v>
      </c>
    </row>
    <row r="37" customFormat="false" ht="15" hidden="false" customHeight="false" outlineLevel="0" collapsed="false">
      <c r="F37" s="27"/>
    </row>
    <row r="38" customFormat="false" ht="15" hidden="false" customHeight="false" outlineLevel="0" collapsed="false">
      <c r="A38" s="0" t="n">
        <v>70</v>
      </c>
      <c r="B38" s="0" t="n">
        <v>72</v>
      </c>
      <c r="C38" s="0" t="s">
        <v>541</v>
      </c>
      <c r="D38" s="25" t="n">
        <v>17184.6815865226</v>
      </c>
      <c r="E38" s="25" t="n">
        <v>52116</v>
      </c>
      <c r="F38" s="27" t="n">
        <f aca="false">+D38*E38</f>
        <v>895596865.563212</v>
      </c>
      <c r="G38" s="27" t="n">
        <f aca="false">+SUM(F38:F42)</f>
        <v>4330839600</v>
      </c>
    </row>
    <row r="39" customFormat="false" ht="15" hidden="false" customHeight="false" outlineLevel="0" collapsed="false">
      <c r="A39" s="0" t="n">
        <v>71</v>
      </c>
      <c r="B39" s="0" t="n">
        <v>72</v>
      </c>
      <c r="C39" s="0" t="s">
        <v>541</v>
      </c>
      <c r="D39" s="25" t="n">
        <v>16808.8354164227</v>
      </c>
      <c r="E39" s="25" t="n">
        <v>52116</v>
      </c>
      <c r="F39" s="27" t="n">
        <f aca="false">+D39*E39</f>
        <v>876009266.562285</v>
      </c>
    </row>
    <row r="40" customFormat="false" ht="15" hidden="false" customHeight="false" outlineLevel="0" collapsed="false">
      <c r="A40" s="0" t="n">
        <v>72</v>
      </c>
      <c r="B40" s="0" t="n">
        <v>72</v>
      </c>
      <c r="C40" s="0" t="s">
        <v>541</v>
      </c>
      <c r="D40" s="25" t="n">
        <v>16530.0769305635</v>
      </c>
      <c r="E40" s="25" t="n">
        <v>52116</v>
      </c>
      <c r="F40" s="27" t="n">
        <f aca="false">+D40*E40</f>
        <v>861481489.313247</v>
      </c>
    </row>
    <row r="41" customFormat="false" ht="15" hidden="false" customHeight="false" outlineLevel="0" collapsed="false">
      <c r="A41" s="0" t="n">
        <v>73</v>
      </c>
      <c r="B41" s="0" t="n">
        <v>72</v>
      </c>
      <c r="C41" s="0" t="s">
        <v>541</v>
      </c>
      <c r="D41" s="25" t="n">
        <v>16343.4326563866</v>
      </c>
      <c r="E41" s="25" t="n">
        <v>52116</v>
      </c>
      <c r="F41" s="27" t="n">
        <f aca="false">+D41*E41</f>
        <v>851754336.320244</v>
      </c>
    </row>
    <row r="42" customFormat="false" ht="15" hidden="false" customHeight="false" outlineLevel="0" collapsed="false">
      <c r="A42" s="0" t="n">
        <v>74</v>
      </c>
      <c r="B42" s="0" t="n">
        <v>72</v>
      </c>
      <c r="C42" s="0" t="s">
        <v>541</v>
      </c>
      <c r="D42" s="25" t="n">
        <v>16232.9734101046</v>
      </c>
      <c r="E42" s="25" t="n">
        <v>52116</v>
      </c>
      <c r="F42" s="27" t="n">
        <f aca="false">+D42*E42</f>
        <v>845997642.241011</v>
      </c>
    </row>
    <row r="43" customFormat="false" ht="15" hidden="false" customHeight="false" outlineLevel="0" collapsed="false">
      <c r="F43" s="27"/>
    </row>
    <row r="44" customFormat="false" ht="15" hidden="false" customHeight="false" outlineLevel="0" collapsed="false">
      <c r="A44" s="0" t="n">
        <v>75</v>
      </c>
      <c r="B44" s="0" t="n">
        <v>77</v>
      </c>
      <c r="C44" s="0" t="s">
        <v>541</v>
      </c>
      <c r="D44" s="25" t="n">
        <v>16262.9284711984</v>
      </c>
      <c r="E44" s="25" t="n">
        <v>33549.6</v>
      </c>
      <c r="F44" s="27" t="n">
        <f aca="false">+D44*E44</f>
        <v>545614745.037318</v>
      </c>
    </row>
    <row r="45" customFormat="false" ht="15" hidden="false" customHeight="false" outlineLevel="0" collapsed="false">
      <c r="A45" s="0" t="n">
        <v>76</v>
      </c>
      <c r="B45" s="0" t="n">
        <v>77</v>
      </c>
      <c r="C45" s="0" t="s">
        <v>541</v>
      </c>
      <c r="D45" s="25" t="n">
        <v>16248.7627386148</v>
      </c>
      <c r="E45" s="25" t="n">
        <v>33549.6</v>
      </c>
      <c r="F45" s="27" t="n">
        <f aca="false">+D45*E45</f>
        <v>545139490.375431</v>
      </c>
    </row>
    <row r="46" customFormat="false" ht="15" hidden="false" customHeight="false" outlineLevel="0" collapsed="false">
      <c r="A46" s="0" t="n">
        <v>77</v>
      </c>
      <c r="B46" s="0" t="n">
        <v>77</v>
      </c>
      <c r="C46" s="0" t="s">
        <v>541</v>
      </c>
      <c r="D46" s="25" t="n">
        <v>16254.8810936784</v>
      </c>
      <c r="E46" s="25" t="n">
        <v>33549.6</v>
      </c>
      <c r="F46" s="27" t="n">
        <f aca="false">+D46*E46</f>
        <v>545344758.740473</v>
      </c>
    </row>
    <row r="47" customFormat="false" ht="15" hidden="false" customHeight="false" outlineLevel="0" collapsed="false">
      <c r="A47" s="0" t="n">
        <v>78</v>
      </c>
      <c r="B47" s="0" t="n">
        <v>77</v>
      </c>
      <c r="C47" s="0" t="s">
        <v>541</v>
      </c>
      <c r="D47" s="25" t="n">
        <v>16264.5189883138</v>
      </c>
      <c r="E47" s="25" t="n">
        <v>33549.6</v>
      </c>
      <c r="F47" s="27" t="n">
        <f aca="false">+D47*E47</f>
        <v>545668106.250333</v>
      </c>
    </row>
    <row r="48" customFormat="false" ht="15" hidden="false" customHeight="false" outlineLevel="0" collapsed="false">
      <c r="A48" s="0" t="n">
        <v>79</v>
      </c>
      <c r="B48" s="0" t="n">
        <v>77</v>
      </c>
      <c r="C48" s="0" t="s">
        <v>541</v>
      </c>
      <c r="D48" s="25" t="n">
        <v>16268.9087081946</v>
      </c>
      <c r="E48" s="25" t="n">
        <v>33549.6</v>
      </c>
      <c r="F48" s="27" t="n">
        <f aca="false">+D48*E48</f>
        <v>545815379.596446</v>
      </c>
    </row>
    <row r="49" customFormat="false" ht="15" hidden="false" customHeight="false" outlineLevel="0" collapsed="false">
      <c r="F49" s="27"/>
    </row>
    <row r="50" customFormat="false" ht="15" hidden="false" customHeight="false" outlineLevel="0" collapsed="false">
      <c r="A50" s="0" t="n">
        <v>80</v>
      </c>
      <c r="B50" s="0" t="n">
        <v>82</v>
      </c>
      <c r="C50" s="0" t="s">
        <v>541</v>
      </c>
      <c r="D50" s="25" t="n">
        <v>16295.9309620703</v>
      </c>
      <c r="E50" s="25" t="n">
        <v>22742.4</v>
      </c>
      <c r="F50" s="27" t="n">
        <f aca="false">+D50*E50</f>
        <v>370608580.311788</v>
      </c>
    </row>
    <row r="51" customFormat="false" ht="15" hidden="false" customHeight="false" outlineLevel="0" collapsed="false">
      <c r="A51" s="0" t="n">
        <v>81</v>
      </c>
      <c r="B51" s="0" t="n">
        <v>82</v>
      </c>
      <c r="C51" s="0" t="s">
        <v>541</v>
      </c>
      <c r="D51" s="25" t="n">
        <v>16269.4625362994</v>
      </c>
      <c r="E51" s="25" t="n">
        <v>22742.4</v>
      </c>
      <c r="F51" s="27" t="n">
        <f aca="false">+D51*E51</f>
        <v>370006624.785535</v>
      </c>
    </row>
    <row r="52" customFormat="false" ht="15" hidden="false" customHeight="false" outlineLevel="0" collapsed="false">
      <c r="A52" s="0" t="n">
        <v>82</v>
      </c>
      <c r="B52" s="0" t="n">
        <v>82</v>
      </c>
      <c r="C52" s="0" t="s">
        <v>541</v>
      </c>
      <c r="D52" s="25" t="n">
        <v>16217.3859688097</v>
      </c>
      <c r="E52" s="25" t="n">
        <v>22742.4</v>
      </c>
      <c r="F52" s="27" t="n">
        <f aca="false">+D52*E52</f>
        <v>368822278.657058</v>
      </c>
    </row>
    <row r="53" customFormat="false" ht="15" hidden="false" customHeight="false" outlineLevel="0" collapsed="false">
      <c r="A53" s="0" t="n">
        <v>83</v>
      </c>
      <c r="B53" s="0" t="n">
        <v>82</v>
      </c>
      <c r="C53" s="0" t="s">
        <v>541</v>
      </c>
      <c r="D53" s="25" t="n">
        <v>16134.587832068</v>
      </c>
      <c r="E53" s="25" t="n">
        <v>22742.4</v>
      </c>
      <c r="F53" s="27" t="n">
        <f aca="false">+D53*E53</f>
        <v>366939250.312023</v>
      </c>
    </row>
    <row r="54" customFormat="false" ht="15" hidden="false" customHeight="false" outlineLevel="0" collapsed="false">
      <c r="A54" s="0" t="n">
        <v>84</v>
      </c>
      <c r="B54" s="0" t="n">
        <v>82</v>
      </c>
      <c r="C54" s="0" t="s">
        <v>541</v>
      </c>
      <c r="D54" s="25" t="n">
        <v>16022.6327007525</v>
      </c>
      <c r="E54" s="25" t="n">
        <v>22742.4</v>
      </c>
      <c r="F54" s="27" t="n">
        <f aca="false">+D54*E54</f>
        <v>364393121.933594</v>
      </c>
    </row>
    <row r="55" customFormat="false" ht="15" hidden="false" customHeight="false" outlineLevel="0" collapsed="false">
      <c r="A55" s="0" t="n">
        <v>85</v>
      </c>
      <c r="B55" s="0" t="n">
        <v>87</v>
      </c>
      <c r="C55" s="0" t="s">
        <v>541</v>
      </c>
      <c r="D55" s="25" t="n">
        <v>15872.7591685115</v>
      </c>
      <c r="E55" s="25" t="n">
        <v>12792</v>
      </c>
      <c r="F55" s="27" t="n">
        <f aca="false">+D55*E55</f>
        <v>203044335.283599</v>
      </c>
    </row>
    <row r="56" customFormat="false" ht="15" hidden="false" customHeight="false" outlineLevel="0" collapsed="false">
      <c r="A56" s="0" t="n">
        <v>86</v>
      </c>
      <c r="B56" s="0" t="n">
        <v>87</v>
      </c>
      <c r="C56" s="0" t="s">
        <v>541</v>
      </c>
      <c r="D56" s="25" t="n">
        <v>15712.3135269357</v>
      </c>
      <c r="E56" s="25" t="n">
        <v>12792</v>
      </c>
      <c r="F56" s="27" t="n">
        <f aca="false">+D56*E56</f>
        <v>200991914.636561</v>
      </c>
    </row>
    <row r="57" customFormat="false" ht="15" hidden="false" customHeight="false" outlineLevel="0" collapsed="false">
      <c r="A57" s="0" t="n">
        <v>87</v>
      </c>
      <c r="B57" s="0" t="n">
        <v>87</v>
      </c>
      <c r="C57" s="0" t="s">
        <v>541</v>
      </c>
      <c r="D57" s="25" t="n">
        <v>15532.4278078823</v>
      </c>
      <c r="E57" s="25" t="n">
        <v>12792</v>
      </c>
      <c r="F57" s="27" t="n">
        <f aca="false">+D57*E57</f>
        <v>198690816.51843</v>
      </c>
    </row>
    <row r="58" customFormat="false" ht="15" hidden="false" customHeight="false" outlineLevel="0" collapsed="false">
      <c r="A58" s="0" t="n">
        <v>88</v>
      </c>
      <c r="B58" s="0" t="n">
        <v>87</v>
      </c>
      <c r="C58" s="0" t="s">
        <v>541</v>
      </c>
      <c r="D58" s="25" t="n">
        <v>15336.2117757917</v>
      </c>
      <c r="E58" s="25" t="n">
        <v>12792</v>
      </c>
      <c r="F58" s="27" t="n">
        <f aca="false">+D58*E58</f>
        <v>196180821.035927</v>
      </c>
    </row>
    <row r="59" customFormat="false" ht="15" hidden="false" customHeight="false" outlineLevel="0" collapsed="false">
      <c r="A59" s="0" t="n">
        <v>89</v>
      </c>
      <c r="B59" s="0" t="n">
        <v>87</v>
      </c>
      <c r="C59" s="0" t="s">
        <v>541</v>
      </c>
      <c r="D59" s="25" t="n">
        <v>15126.2877208788</v>
      </c>
      <c r="E59" s="25" t="n">
        <v>12792</v>
      </c>
      <c r="F59" s="27" t="n">
        <f aca="false">+D59*E59</f>
        <v>193495472.525482</v>
      </c>
    </row>
    <row r="60" customFormat="false" ht="15" hidden="false" customHeight="false" outlineLevel="0" collapsed="false">
      <c r="A60" s="0" t="n">
        <v>90</v>
      </c>
      <c r="B60" s="0" t="n">
        <v>92</v>
      </c>
      <c r="C60" s="0" t="s">
        <v>541</v>
      </c>
      <c r="D60" s="25" t="n">
        <v>14893.7016803236</v>
      </c>
      <c r="E60" s="25" t="n">
        <v>5306.4</v>
      </c>
      <c r="F60" s="27" t="n">
        <f aca="false">+D60*E60</f>
        <v>79031938.5964692</v>
      </c>
    </row>
    <row r="61" customFormat="false" ht="15" hidden="false" customHeight="false" outlineLevel="0" collapsed="false">
      <c r="A61" s="0" t="n">
        <v>91</v>
      </c>
      <c r="B61" s="0" t="n">
        <v>92</v>
      </c>
      <c r="C61" s="0" t="s">
        <v>541</v>
      </c>
      <c r="D61" s="25" t="n">
        <v>14664.0394723708</v>
      </c>
      <c r="E61" s="25" t="n">
        <v>5306.4</v>
      </c>
      <c r="F61" s="27" t="n">
        <f aca="false">+D61*E61</f>
        <v>77813259.0561884</v>
      </c>
    </row>
    <row r="62" customFormat="false" ht="15" hidden="false" customHeight="false" outlineLevel="0" collapsed="false">
      <c r="A62" s="0" t="n">
        <v>92</v>
      </c>
      <c r="B62" s="0" t="n">
        <v>92</v>
      </c>
      <c r="C62" s="0" t="s">
        <v>541</v>
      </c>
      <c r="D62" s="25" t="n">
        <v>14428.1752763689</v>
      </c>
      <c r="E62" s="25" t="n">
        <v>5306.4</v>
      </c>
      <c r="F62" s="27" t="n">
        <f aca="false">+D62*E62</f>
        <v>76561669.2865239</v>
      </c>
    </row>
    <row r="63" customFormat="false" ht="15" hidden="false" customHeight="false" outlineLevel="0" collapsed="false">
      <c r="A63" s="0" t="n">
        <v>93</v>
      </c>
      <c r="B63" s="0" t="n">
        <v>92</v>
      </c>
      <c r="C63" s="0" t="s">
        <v>541</v>
      </c>
      <c r="D63" s="25" t="n">
        <v>14188.3454877502</v>
      </c>
      <c r="E63" s="25" t="n">
        <v>5306.4</v>
      </c>
      <c r="F63" s="27" t="n">
        <f aca="false">+D63*E63</f>
        <v>75289036.4961977</v>
      </c>
    </row>
    <row r="64" customFormat="false" ht="15" hidden="false" customHeight="false" outlineLevel="0" collapsed="false">
      <c r="A64" s="0" t="n">
        <v>94</v>
      </c>
      <c r="B64" s="0" t="n">
        <v>92</v>
      </c>
      <c r="C64" s="0" t="s">
        <v>541</v>
      </c>
      <c r="D64" s="25" t="n">
        <v>13945.7380831865</v>
      </c>
      <c r="E64" s="25" t="n">
        <v>5306.4</v>
      </c>
      <c r="F64" s="27" t="n">
        <f aca="false">+D64*E64</f>
        <v>74001664.5646208</v>
      </c>
    </row>
    <row r="65" customFormat="false" ht="15" hidden="false" customHeight="false" outlineLevel="0" collapsed="false">
      <c r="A65" s="0" t="n">
        <v>95</v>
      </c>
      <c r="B65" s="0" t="n">
        <v>96</v>
      </c>
      <c r="C65" s="0" t="s">
        <v>541</v>
      </c>
      <c r="D65" s="25" t="n">
        <v>13951.9369961026</v>
      </c>
      <c r="E65" s="25" t="n">
        <v>1178.4</v>
      </c>
      <c r="F65" s="27" t="n">
        <f aca="false">+D65*E65</f>
        <v>16440962.5562073</v>
      </c>
    </row>
    <row r="66" customFormat="false" ht="15" hidden="false" customHeight="false" outlineLevel="0" collapsed="false">
      <c r="A66" s="0" t="n">
        <v>96</v>
      </c>
      <c r="B66" s="0" t="n">
        <v>96</v>
      </c>
      <c r="C66" s="0" t="s">
        <v>541</v>
      </c>
      <c r="D66" s="25" t="n">
        <v>13702.0627790861</v>
      </c>
      <c r="E66" s="25" t="n">
        <v>1178.4</v>
      </c>
      <c r="F66" s="27" t="n">
        <f aca="false">+D66*E66</f>
        <v>16146510.7788751</v>
      </c>
    </row>
    <row r="67" customFormat="false" ht="15" hidden="false" customHeight="false" outlineLevel="0" collapsed="false">
      <c r="A67" s="0" t="n">
        <v>97</v>
      </c>
      <c r="B67" s="0" t="n">
        <v>96</v>
      </c>
      <c r="C67" s="0" t="s">
        <v>541</v>
      </c>
      <c r="D67" s="25" t="n">
        <v>13452.0314270116</v>
      </c>
      <c r="E67" s="25" t="n">
        <v>1178.4</v>
      </c>
      <c r="F67" s="27" t="n">
        <f aca="false">+D67*E67</f>
        <v>15851873.8335905</v>
      </c>
    </row>
    <row r="68" customFormat="false" ht="15" hidden="false" customHeight="false" outlineLevel="0" collapsed="false">
      <c r="A68" s="0" t="n">
        <v>98</v>
      </c>
      <c r="B68" s="0" t="n">
        <v>96</v>
      </c>
      <c r="C68" s="0" t="s">
        <v>541</v>
      </c>
      <c r="D68" s="25" t="n">
        <v>13202.0000749371</v>
      </c>
      <c r="E68" s="25" t="n">
        <v>1178.4</v>
      </c>
      <c r="F68" s="27" t="n">
        <f aca="false">+D68*E68</f>
        <v>15557236.8883059</v>
      </c>
    </row>
    <row r="69" customFormat="false" ht="15" hidden="false" customHeight="false" outlineLevel="0" collapsed="false">
      <c r="A69" s="0" t="n">
        <v>99</v>
      </c>
      <c r="B69" s="0" t="n">
        <v>96</v>
      </c>
      <c r="C69" s="0" t="s">
        <v>541</v>
      </c>
      <c r="D69" s="25" t="n">
        <v>12951.9687228626</v>
      </c>
      <c r="E69" s="25" t="n">
        <v>1178.4</v>
      </c>
      <c r="F69" s="27" t="n">
        <f aca="false">+D69*E69</f>
        <v>15262599.9430213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2" activeCellId="0" sqref="A2"/>
    </sheetView>
  </sheetViews>
  <sheetFormatPr defaultRowHeight="15" zeroHeight="false" outlineLevelRow="0" outlineLevelCol="0"/>
  <cols>
    <col collapsed="false" customWidth="true" hidden="false" outlineLevel="0" max="1025" min="1" style="0" width="8.67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B272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F1" activeCellId="0" sqref="F1"/>
    </sheetView>
  </sheetViews>
  <sheetFormatPr defaultRowHeight="15" zeroHeight="false" outlineLevelRow="0" outlineLevelCol="0"/>
  <cols>
    <col collapsed="false" customWidth="true" hidden="false" outlineLevel="0" max="1" min="1" style="0" width="8.57"/>
    <col collapsed="false" customWidth="true" hidden="false" outlineLevel="0" max="2" min="2" style="0" width="19.14"/>
    <col collapsed="false" customWidth="true" hidden="false" outlineLevel="0" max="1025" min="3" style="0" width="8.67"/>
  </cols>
  <sheetData>
    <row r="1" customFormat="false" ht="15" hidden="false" customHeight="false" outlineLevel="0" collapsed="false">
      <c r="A1" s="3" t="s">
        <v>64</v>
      </c>
    </row>
    <row r="3" customFormat="false" ht="15" hidden="false" customHeight="false" outlineLevel="0" collapsed="false">
      <c r="A3" s="3" t="s">
        <v>124</v>
      </c>
    </row>
    <row r="4" customFormat="false" ht="15" hidden="false" customHeight="false" outlineLevel="0" collapsed="false">
      <c r="A4" s="3" t="s">
        <v>125</v>
      </c>
    </row>
    <row r="5" customFormat="false" ht="15" hidden="false" customHeight="false" outlineLevel="0" collapsed="false">
      <c r="A5" s="3"/>
      <c r="B5" s="3" t="s">
        <v>126</v>
      </c>
    </row>
    <row r="6" customFormat="false" ht="15" hidden="false" customHeight="false" outlineLevel="0" collapsed="false">
      <c r="A6" s="3" t="s">
        <v>127</v>
      </c>
    </row>
    <row r="7" customFormat="false" ht="15" hidden="false" customHeight="false" outlineLevel="0" collapsed="false">
      <c r="A7" s="3"/>
      <c r="B7" s="3" t="s">
        <v>128</v>
      </c>
    </row>
    <row r="8" customFormat="false" ht="15" hidden="false" customHeight="false" outlineLevel="0" collapsed="false">
      <c r="A8" s="3"/>
      <c r="B8" s="3" t="s">
        <v>129</v>
      </c>
    </row>
    <row r="9" customFormat="false" ht="15" hidden="false" customHeight="false" outlineLevel="0" collapsed="false">
      <c r="A9" s="3"/>
      <c r="B9" s="3" t="s">
        <v>130</v>
      </c>
    </row>
    <row r="10" customFormat="false" ht="15" hidden="false" customHeight="false" outlineLevel="0" collapsed="false">
      <c r="A10" s="3"/>
      <c r="B10" s="3" t="s">
        <v>131</v>
      </c>
    </row>
    <row r="11" customFormat="false" ht="15" hidden="false" customHeight="false" outlineLevel="0" collapsed="false">
      <c r="A11" s="3"/>
      <c r="B11" s="3" t="s">
        <v>132</v>
      </c>
    </row>
    <row r="12" customFormat="false" ht="15" hidden="false" customHeight="false" outlineLevel="0" collapsed="false">
      <c r="A12" s="3"/>
    </row>
    <row r="13" customFormat="false" ht="15" hidden="false" customHeight="false" outlineLevel="0" collapsed="false">
      <c r="A13" s="3" t="s">
        <v>133</v>
      </c>
    </row>
    <row r="14" customFormat="false" ht="15" hidden="false" customHeight="false" outlineLevel="0" collapsed="false">
      <c r="A14" s="3"/>
      <c r="B14" s="3" t="s">
        <v>134</v>
      </c>
    </row>
    <row r="15" customFormat="false" ht="15" hidden="false" customHeight="false" outlineLevel="0" collapsed="false">
      <c r="A15" s="3"/>
      <c r="B15" s="3" t="s">
        <v>135</v>
      </c>
    </row>
    <row r="16" customFormat="false" ht="15" hidden="false" customHeight="false" outlineLevel="0" collapsed="false">
      <c r="A16" s="3"/>
      <c r="B16" s="3" t="s">
        <v>136</v>
      </c>
    </row>
    <row r="17" customFormat="false" ht="15" hidden="false" customHeight="false" outlineLevel="0" collapsed="false">
      <c r="A17" s="3"/>
      <c r="B17" s="3" t="s">
        <v>137</v>
      </c>
    </row>
    <row r="18" customFormat="false" ht="15" hidden="false" customHeight="false" outlineLevel="0" collapsed="false">
      <c r="A18" s="3"/>
      <c r="B18" s="3" t="s">
        <v>138</v>
      </c>
    </row>
    <row r="22" s="10" customFormat="true" ht="15" hidden="false" customHeight="false" outlineLevel="0" collapsed="false">
      <c r="A22" s="10" t="s">
        <v>124</v>
      </c>
    </row>
    <row r="32" s="10" customFormat="true" ht="15" hidden="false" customHeight="false" outlineLevel="0" collapsed="false">
      <c r="A32" s="10" t="s">
        <v>125</v>
      </c>
    </row>
    <row r="33" customFormat="false" ht="15" hidden="false" customHeight="false" outlineLevel="0" collapsed="false">
      <c r="A33" s="1" t="s">
        <v>126</v>
      </c>
    </row>
    <row r="55" s="10" customFormat="true" ht="15" hidden="false" customHeight="false" outlineLevel="0" collapsed="false">
      <c r="A55" s="10" t="s">
        <v>127</v>
      </c>
    </row>
    <row r="56" customFormat="false" ht="15" hidden="false" customHeight="false" outlineLevel="0" collapsed="false">
      <c r="A56" s="1" t="s">
        <v>128</v>
      </c>
    </row>
    <row r="77" customFormat="false" ht="15" hidden="false" customHeight="false" outlineLevel="0" collapsed="false">
      <c r="A77" s="1" t="s">
        <v>139</v>
      </c>
    </row>
    <row r="78" customFormat="false" ht="15" hidden="false" customHeight="false" outlineLevel="0" collapsed="false">
      <c r="A78" s="0" t="s">
        <v>140</v>
      </c>
    </row>
    <row r="100" customFormat="false" ht="15" hidden="false" customHeight="false" outlineLevel="0" collapsed="false">
      <c r="A100" s="1" t="s">
        <v>141</v>
      </c>
    </row>
    <row r="125" customFormat="false" ht="15" hidden="false" customHeight="false" outlineLevel="0" collapsed="false">
      <c r="A125" s="1" t="s">
        <v>131</v>
      </c>
    </row>
    <row r="126" customFormat="false" ht="15" hidden="false" customHeight="false" outlineLevel="0" collapsed="false">
      <c r="A126" s="1"/>
    </row>
    <row r="127" customFormat="false" ht="15" hidden="false" customHeight="false" outlineLevel="0" collapsed="false">
      <c r="A127" s="1"/>
    </row>
    <row r="128" customFormat="false" ht="15" hidden="false" customHeight="false" outlineLevel="0" collapsed="false">
      <c r="A128" s="1"/>
    </row>
    <row r="129" customFormat="false" ht="15" hidden="false" customHeight="false" outlineLevel="0" collapsed="false">
      <c r="A129" s="1"/>
    </row>
    <row r="130" customFormat="false" ht="15" hidden="false" customHeight="false" outlineLevel="0" collapsed="false">
      <c r="A130" s="1"/>
    </row>
    <row r="131" customFormat="false" ht="15" hidden="false" customHeight="false" outlineLevel="0" collapsed="false">
      <c r="A131" s="1"/>
    </row>
    <row r="132" customFormat="false" ht="15" hidden="false" customHeight="false" outlineLevel="0" collapsed="false">
      <c r="A132" s="1"/>
    </row>
    <row r="133" customFormat="false" ht="15" hidden="false" customHeight="false" outlineLevel="0" collapsed="false">
      <c r="A133" s="1"/>
    </row>
    <row r="134" customFormat="false" ht="15" hidden="false" customHeight="false" outlineLevel="0" collapsed="false">
      <c r="A134" s="1"/>
    </row>
    <row r="135" customFormat="false" ht="15" hidden="false" customHeight="false" outlineLevel="0" collapsed="false">
      <c r="A135" s="1"/>
    </row>
    <row r="136" customFormat="false" ht="15" hidden="false" customHeight="false" outlineLevel="0" collapsed="false">
      <c r="A136" s="1"/>
    </row>
    <row r="137" customFormat="false" ht="15" hidden="false" customHeight="false" outlineLevel="0" collapsed="false">
      <c r="A137" s="1"/>
    </row>
    <row r="138" customFormat="false" ht="15" hidden="false" customHeight="false" outlineLevel="0" collapsed="false">
      <c r="A138" s="1"/>
    </row>
    <row r="139" customFormat="false" ht="15" hidden="false" customHeight="false" outlineLevel="0" collapsed="false">
      <c r="A139" s="1"/>
    </row>
    <row r="140" customFormat="false" ht="15" hidden="false" customHeight="false" outlineLevel="0" collapsed="false">
      <c r="A140" s="1"/>
    </row>
    <row r="141" customFormat="false" ht="15" hidden="false" customHeight="false" outlineLevel="0" collapsed="false">
      <c r="A141" s="1"/>
    </row>
    <row r="142" customFormat="false" ht="15" hidden="false" customHeight="false" outlineLevel="0" collapsed="false">
      <c r="A142" s="1"/>
    </row>
    <row r="143" customFormat="false" ht="15" hidden="false" customHeight="false" outlineLevel="0" collapsed="false">
      <c r="A143" s="1"/>
    </row>
    <row r="144" customFormat="false" ht="15" hidden="false" customHeight="false" outlineLevel="0" collapsed="false">
      <c r="A144" s="1" t="s">
        <v>132</v>
      </c>
    </row>
    <row r="145" customFormat="false" ht="15" hidden="false" customHeight="false" outlineLevel="0" collapsed="false">
      <c r="A145" s="1"/>
    </row>
    <row r="170" s="10" customFormat="true" ht="15" hidden="false" customHeight="false" outlineLevel="0" collapsed="false">
      <c r="A170" s="10" t="s">
        <v>133</v>
      </c>
    </row>
    <row r="171" customFormat="false" ht="15" hidden="false" customHeight="false" outlineLevel="0" collapsed="false">
      <c r="A171" s="1" t="s">
        <v>134</v>
      </c>
    </row>
    <row r="197" customFormat="false" ht="15" hidden="false" customHeight="false" outlineLevel="0" collapsed="false">
      <c r="A197" s="1" t="s">
        <v>135</v>
      </c>
    </row>
    <row r="198" customFormat="false" ht="15" hidden="false" customHeight="false" outlineLevel="0" collapsed="false">
      <c r="A198" s="0" t="s">
        <v>142</v>
      </c>
    </row>
    <row r="223" customFormat="false" ht="15" hidden="false" customHeight="false" outlineLevel="0" collapsed="false">
      <c r="A223" s="1" t="s">
        <v>143</v>
      </c>
    </row>
    <row r="224" customFormat="false" ht="15" hidden="false" customHeight="false" outlineLevel="0" collapsed="false">
      <c r="A224" s="0" t="s">
        <v>144</v>
      </c>
    </row>
    <row r="251" customFormat="false" ht="15" hidden="false" customHeight="false" outlineLevel="0" collapsed="false">
      <c r="A251" s="1" t="s">
        <v>137</v>
      </c>
    </row>
    <row r="252" customFormat="false" ht="15" hidden="false" customHeight="false" outlineLevel="0" collapsed="false">
      <c r="A252" s="0" t="s">
        <v>145</v>
      </c>
    </row>
    <row r="272" customFormat="false" ht="15" hidden="false" customHeight="false" outlineLevel="0" collapsed="false">
      <c r="A272" s="1" t="s">
        <v>138</v>
      </c>
    </row>
  </sheetData>
  <hyperlinks>
    <hyperlink ref="A1" location="TOC!A1" display="TOC"/>
    <hyperlink ref="A3" location="stats!A9" display="Median non-safety plans"/>
    <hyperlink ref="A4" location="stats!A19" display="Average plan"/>
    <hyperlink ref="B5" location="stats!A27" display="Proposed average plan - AZ-PERS ppdid 6"/>
    <hyperlink ref="A6" location="stats!A40" display="Older plans"/>
    <hyperlink ref="B7" location="stats!A50" display="Proposed older plan - LA County ERS ppdid 43"/>
    <hyperlink ref="B8" location="stats!A50" display="High apratio"/>
    <hyperlink ref="B9" location="stats!A77" display="Low abratio"/>
    <hyperlink ref="B10" location="stats!A114" display="High age plans"/>
    <hyperlink ref="B11" location="stats!A133" display="High negative xcfpct plans"/>
    <hyperlink ref="A13" location="Plantypes!A164" display="Immature plans"/>
    <hyperlink ref="B14" location="Plantypes!A166" display="proposed immature plan - Washington PERS 2/3 ppdid 119"/>
    <hyperlink ref="B15" location="Plantypes!A166" display="low apratio plans"/>
    <hyperlink ref="B16" location="Plantypes!A192" display="low abratio plans"/>
    <hyperlink ref="B17" location="Plantypes!A243" display="low age plans"/>
    <hyperlink ref="B18" location="Plantypes!A262" display="low negative xcfpct plans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P113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pane xSplit="1" ySplit="6" topLeftCell="B7" activePane="bottomRight" state="frozen"/>
      <selection pane="topLeft" activeCell="A1" activeCellId="0" sqref="A1"/>
      <selection pane="topRight" activeCell="B1" activeCellId="0" sqref="B1"/>
      <selection pane="bottomLeft" activeCell="A7" activeCellId="0" sqref="A7"/>
      <selection pane="bottomRight" activeCell="B8" activeCellId="0" sqref="B8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11" width="11.3"/>
    <col collapsed="false" customWidth="true" hidden="false" outlineLevel="0" max="4" min="3" style="11" width="10.58"/>
    <col collapsed="false" customWidth="true" hidden="false" outlineLevel="0" max="5" min="5" style="11" width="9.13"/>
    <col collapsed="false" customWidth="true" hidden="false" outlineLevel="0" max="6" min="6" style="12" width="2.14"/>
    <col collapsed="false" customWidth="true" hidden="false" outlineLevel="0" max="7" min="7" style="11" width="12.71"/>
    <col collapsed="false" customWidth="true" hidden="false" outlineLevel="0" max="8" min="8" style="11" width="10.42"/>
    <col collapsed="false" customWidth="true" hidden="false" outlineLevel="0" max="13" min="9" style="11" width="9.13"/>
    <col collapsed="false" customWidth="true" hidden="false" outlineLevel="0" max="1025" min="14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11" t="s">
        <v>147</v>
      </c>
      <c r="G2" s="13" t="s">
        <v>148</v>
      </c>
    </row>
    <row r="3" customFormat="false" ht="15" hidden="false" customHeight="false" outlineLevel="0" collapsed="false">
      <c r="A3" s="0" t="s">
        <v>149</v>
      </c>
      <c r="B3" s="11" t="s">
        <v>150</v>
      </c>
    </row>
    <row r="4" customFormat="false" ht="45" hidden="false" customHeight="false" outlineLevel="0" collapsed="false">
      <c r="G4" s="14" t="s">
        <v>151</v>
      </c>
      <c r="H4" s="14" t="s">
        <v>152</v>
      </c>
      <c r="I4" s="14" t="s">
        <v>151</v>
      </c>
      <c r="J4" s="14" t="s">
        <v>151</v>
      </c>
      <c r="K4" s="14"/>
      <c r="L4" s="14"/>
      <c r="M4" s="14"/>
      <c r="N4" s="14"/>
    </row>
    <row r="5" customFormat="false" ht="15" hidden="false" customHeight="false" outlineLevel="0" collapsed="false">
      <c r="B5" s="13" t="s">
        <v>153</v>
      </c>
      <c r="C5" s="13"/>
      <c r="D5" s="13"/>
    </row>
    <row r="6" customFormat="false" ht="15" hidden="false" customHeight="false" outlineLevel="0" collapsed="false">
      <c r="A6" s="0" t="s">
        <v>154</v>
      </c>
      <c r="B6" s="11" t="s">
        <v>155</v>
      </c>
      <c r="G6" s="11" t="s">
        <v>156</v>
      </c>
      <c r="H6" s="11" t="s">
        <v>157</v>
      </c>
      <c r="I6" s="11" t="s">
        <v>158</v>
      </c>
      <c r="J6" s="11" t="s">
        <v>159</v>
      </c>
      <c r="L6" s="11" t="s">
        <v>160</v>
      </c>
      <c r="M6" s="11" t="s">
        <v>161</v>
      </c>
    </row>
    <row r="7" customFormat="false" ht="15" hidden="false" customHeight="false" outlineLevel="0" collapsed="false">
      <c r="A7" s="0" t="n">
        <v>0</v>
      </c>
      <c r="B7" s="11" t="n">
        <v>0.2</v>
      </c>
      <c r="G7" s="11" t="n">
        <v>0.202875</v>
      </c>
      <c r="H7" s="11" t="n">
        <v>0.08</v>
      </c>
      <c r="I7" s="11" t="n">
        <v>0.45</v>
      </c>
      <c r="J7" s="11" t="n">
        <v>0.265315</v>
      </c>
      <c r="L7" s="11" t="n">
        <f aca="false">+MEDIAN(G7:J7)</f>
        <v>0.234095</v>
      </c>
      <c r="M7" s="11" t="n">
        <f aca="false">+AVERAGE(G7:J7)</f>
        <v>0.2495475</v>
      </c>
    </row>
    <row r="8" customFormat="false" ht="15" hidden="false" customHeight="false" outlineLevel="0" collapsed="false">
      <c r="A8" s="0" t="n">
        <v>1</v>
      </c>
      <c r="B8" s="11" t="n">
        <v>0.15</v>
      </c>
      <c r="G8" s="11" t="n">
        <v>0.164375</v>
      </c>
      <c r="H8" s="11" t="n">
        <v>0.055</v>
      </c>
      <c r="I8" s="11" t="n">
        <v>0.3</v>
      </c>
      <c r="J8" s="11" t="n">
        <v>0.16176</v>
      </c>
      <c r="L8" s="11" t="n">
        <f aca="false">+MEDIAN(G8:J8)</f>
        <v>0.1630675</v>
      </c>
      <c r="M8" s="11" t="n">
        <f aca="false">+AVERAGE(G8:J8)</f>
        <v>0.17028375</v>
      </c>
    </row>
    <row r="9" customFormat="false" ht="15" hidden="false" customHeight="false" outlineLevel="0" collapsed="false">
      <c r="A9" s="0" t="n">
        <v>2</v>
      </c>
      <c r="B9" s="11" t="n">
        <v>0.125</v>
      </c>
      <c r="G9" s="11" t="n">
        <v>0.1385</v>
      </c>
      <c r="H9" s="11" t="n">
        <v>0.0375</v>
      </c>
      <c r="I9" s="11" t="n">
        <v>0.1755</v>
      </c>
      <c r="J9" s="11" t="n">
        <v>0.109665</v>
      </c>
      <c r="L9" s="11" t="n">
        <f aca="false">+MEDIAN(G9:J9)</f>
        <v>0.1240825</v>
      </c>
      <c r="M9" s="11" t="n">
        <f aca="false">+AVERAGE(G9:J9)</f>
        <v>0.11529125</v>
      </c>
    </row>
    <row r="10" customFormat="false" ht="15" hidden="false" customHeight="false" outlineLevel="0" collapsed="false">
      <c r="A10" s="0" t="n">
        <v>3</v>
      </c>
      <c r="B10" s="11" t="n">
        <v>0.1</v>
      </c>
      <c r="G10" s="11" t="n">
        <v>0.113</v>
      </c>
      <c r="H10" s="11" t="n">
        <v>0.03</v>
      </c>
      <c r="I10" s="11" t="n">
        <v>0.1255</v>
      </c>
      <c r="J10" s="11" t="n">
        <v>0.084935</v>
      </c>
      <c r="L10" s="11" t="n">
        <f aca="false">+MEDIAN(G10:J10)</f>
        <v>0.0989675</v>
      </c>
      <c r="M10" s="11" t="n">
        <f aca="false">+AVERAGE(G10:J10)</f>
        <v>0.08835875</v>
      </c>
    </row>
    <row r="11" customFormat="false" ht="15" hidden="false" customHeight="false" outlineLevel="0" collapsed="false">
      <c r="A11" s="0" t="n">
        <v>4</v>
      </c>
      <c r="B11" s="11" t="n">
        <v>0.075</v>
      </c>
      <c r="G11" s="11" t="n">
        <v>0.099125</v>
      </c>
      <c r="H11" s="11" t="n">
        <v>0.025</v>
      </c>
      <c r="I11" s="11" t="n">
        <v>0.1</v>
      </c>
      <c r="J11" s="11" t="n">
        <v>0.070195</v>
      </c>
      <c r="L11" s="11" t="n">
        <f aca="false">+MEDIAN(G11:J11)</f>
        <v>0.08466</v>
      </c>
      <c r="M11" s="11" t="n">
        <f aca="false">+AVERAGE(G11:J11)</f>
        <v>0.07358</v>
      </c>
    </row>
    <row r="12" customFormat="false" ht="15" hidden="false" customHeight="false" outlineLevel="0" collapsed="false">
      <c r="A12" s="0" t="n">
        <v>5</v>
      </c>
      <c r="B12" s="11" t="n">
        <v>0.07</v>
      </c>
      <c r="G12" s="11" t="n">
        <v>0.091875</v>
      </c>
      <c r="H12" s="11" t="n">
        <v>0.0233</v>
      </c>
      <c r="I12" s="11" t="n">
        <v>0.07794</v>
      </c>
      <c r="J12" s="11" t="n">
        <v>0.061055</v>
      </c>
      <c r="L12" s="11" t="n">
        <f aca="false">+MEDIAN(G12:J12)</f>
        <v>0.0694975</v>
      </c>
      <c r="M12" s="11" t="n">
        <f aca="false">+AVERAGE(G12:J12)</f>
        <v>0.0635425</v>
      </c>
    </row>
    <row r="13" customFormat="false" ht="15" hidden="false" customHeight="false" outlineLevel="0" collapsed="false">
      <c r="A13" s="0" t="n">
        <v>6</v>
      </c>
      <c r="B13" s="11" t="n">
        <v>0.06</v>
      </c>
      <c r="G13" s="11" t="n">
        <v>0.081625</v>
      </c>
      <c r="H13" s="11" t="n">
        <v>0.0217</v>
      </c>
      <c r="J13" s="11" t="n">
        <v>0.05404</v>
      </c>
      <c r="L13" s="11" t="n">
        <f aca="false">+MEDIAN(G13:J13)</f>
        <v>0.05404</v>
      </c>
      <c r="M13" s="11" t="n">
        <f aca="false">+AVERAGE(G13:J13)</f>
        <v>0.052455</v>
      </c>
    </row>
    <row r="14" customFormat="false" ht="15" hidden="false" customHeight="false" outlineLevel="0" collapsed="false">
      <c r="A14" s="0" t="n">
        <v>7</v>
      </c>
      <c r="B14" s="11" t="n">
        <v>0.05</v>
      </c>
      <c r="G14" s="11" t="n">
        <v>0.073</v>
      </c>
      <c r="H14" s="11" t="n">
        <v>0.02</v>
      </c>
      <c r="J14" s="11" t="n">
        <v>0.04938</v>
      </c>
      <c r="L14" s="11" t="n">
        <f aca="false">+MEDIAN(G14:J14)</f>
        <v>0.04938</v>
      </c>
      <c r="M14" s="11" t="n">
        <f aca="false">+AVERAGE(G14:J14)</f>
        <v>0.04746</v>
      </c>
    </row>
    <row r="15" customFormat="false" ht="15" hidden="false" customHeight="false" outlineLevel="0" collapsed="false">
      <c r="A15" s="0" t="n">
        <v>8</v>
      </c>
      <c r="B15" s="11" t="n">
        <v>0.045</v>
      </c>
      <c r="G15" s="11" t="n">
        <v>0.06025</v>
      </c>
      <c r="H15" s="11" t="n">
        <v>0.019</v>
      </c>
      <c r="J15" s="11" t="n">
        <v>0.04478</v>
      </c>
      <c r="L15" s="11" t="n">
        <f aca="false">+MEDIAN(G15:J15)</f>
        <v>0.04478</v>
      </c>
      <c r="M15" s="11" t="n">
        <f aca="false">+AVERAGE(G15:J15)</f>
        <v>0.0413433333333333</v>
      </c>
    </row>
    <row r="16" customFormat="false" ht="15" hidden="false" customHeight="false" outlineLevel="0" collapsed="false">
      <c r="A16" s="0" t="n">
        <v>9</v>
      </c>
      <c r="B16" s="11" t="n">
        <v>0.0425</v>
      </c>
      <c r="G16" s="11" t="n">
        <v>0.056375</v>
      </c>
      <c r="H16" s="11" t="n">
        <v>0.018</v>
      </c>
      <c r="J16" s="11" t="n">
        <v>0.04072</v>
      </c>
      <c r="L16" s="11" t="n">
        <f aca="false">+MEDIAN(G16:J16)</f>
        <v>0.04072</v>
      </c>
      <c r="M16" s="11" t="n">
        <f aca="false">+AVERAGE(G16:J16)</f>
        <v>0.038365</v>
      </c>
    </row>
    <row r="17" customFormat="false" ht="15" hidden="false" customHeight="false" outlineLevel="0" collapsed="false">
      <c r="A17" s="0" t="n">
        <v>10</v>
      </c>
      <c r="B17" s="11" t="n">
        <v>0.04</v>
      </c>
      <c r="G17" s="11" t="n">
        <v>0.051125</v>
      </c>
      <c r="H17" s="11" t="n">
        <v>0.017</v>
      </c>
      <c r="I17" s="11" t="n">
        <v>0.05985</v>
      </c>
      <c r="J17" s="11" t="n">
        <v>0.037785</v>
      </c>
      <c r="L17" s="11" t="n">
        <f aca="false">+MEDIAN(G17:J17)</f>
        <v>0.044455</v>
      </c>
      <c r="M17" s="11" t="n">
        <f aca="false">+AVERAGE(G17:J17)</f>
        <v>0.04144</v>
      </c>
    </row>
    <row r="18" customFormat="false" ht="15" hidden="false" customHeight="false" outlineLevel="0" collapsed="false">
      <c r="A18" s="0" t="n">
        <v>11</v>
      </c>
      <c r="B18" s="11" t="n">
        <v>0.0375</v>
      </c>
      <c r="G18" s="11" t="n">
        <v>0.046125</v>
      </c>
      <c r="H18" s="11" t="n">
        <v>0.016</v>
      </c>
      <c r="J18" s="11" t="n">
        <v>0.034445</v>
      </c>
      <c r="L18" s="11" t="n">
        <f aca="false">+MEDIAN(G18:J18)</f>
        <v>0.034445</v>
      </c>
      <c r="M18" s="11" t="n">
        <f aca="false">+AVERAGE(G18:J18)</f>
        <v>0.03219</v>
      </c>
    </row>
    <row r="19" customFormat="false" ht="15" hidden="false" customHeight="false" outlineLevel="0" collapsed="false">
      <c r="A19" s="0" t="n">
        <v>12</v>
      </c>
      <c r="B19" s="11" t="n">
        <v>0.035</v>
      </c>
      <c r="G19" s="11" t="n">
        <v>0.041675</v>
      </c>
      <c r="H19" s="11" t="n">
        <v>0.015</v>
      </c>
      <c r="J19" s="11" t="n">
        <v>0.03217</v>
      </c>
      <c r="L19" s="11" t="n">
        <f aca="false">+MEDIAN(G19:J19)</f>
        <v>0.03217</v>
      </c>
      <c r="M19" s="11" t="n">
        <f aca="false">+AVERAGE(G19:J19)</f>
        <v>0.029615</v>
      </c>
    </row>
    <row r="20" customFormat="false" ht="15" hidden="false" customHeight="false" outlineLevel="0" collapsed="false">
      <c r="A20" s="0" t="n">
        <v>13</v>
      </c>
      <c r="B20" s="11" t="n">
        <v>0.0325</v>
      </c>
      <c r="G20" s="11" t="n">
        <v>0.03665</v>
      </c>
      <c r="H20" s="11" t="n">
        <v>0.014</v>
      </c>
      <c r="J20" s="11" t="n">
        <v>0.030635</v>
      </c>
      <c r="L20" s="11" t="n">
        <f aca="false">+MEDIAN(G20:J20)</f>
        <v>0.030635</v>
      </c>
      <c r="M20" s="11" t="n">
        <f aca="false">+AVERAGE(G20:J20)</f>
        <v>0.027095</v>
      </c>
    </row>
    <row r="21" customFormat="false" ht="15" hidden="false" customHeight="false" outlineLevel="0" collapsed="false">
      <c r="A21" s="0" t="n">
        <v>14</v>
      </c>
      <c r="B21" s="11" t="n">
        <v>0.03</v>
      </c>
      <c r="G21" s="11" t="n">
        <v>0.033875</v>
      </c>
      <c r="H21" s="11" t="n">
        <v>0.013</v>
      </c>
      <c r="J21" s="11" t="n">
        <v>0.029715</v>
      </c>
      <c r="L21" s="11" t="n">
        <f aca="false">+MEDIAN(G21:J21)</f>
        <v>0.029715</v>
      </c>
      <c r="M21" s="11" t="n">
        <f aca="false">+AVERAGE(G21:J21)</f>
        <v>0.02553</v>
      </c>
    </row>
    <row r="22" customFormat="false" ht="15" hidden="false" customHeight="false" outlineLevel="0" collapsed="false">
      <c r="A22" s="0" t="n">
        <v>15</v>
      </c>
      <c r="B22" s="11" t="n">
        <v>0.0275</v>
      </c>
      <c r="G22" s="11" t="n">
        <v>0.031375</v>
      </c>
      <c r="H22" s="11" t="n">
        <v>0.012</v>
      </c>
      <c r="I22" s="11" t="n">
        <v>0.0437</v>
      </c>
      <c r="J22" s="11" t="n">
        <v>0.028195</v>
      </c>
      <c r="L22" s="11" t="n">
        <f aca="false">+MEDIAN(G22:J22)</f>
        <v>0.029785</v>
      </c>
      <c r="M22" s="11" t="n">
        <f aca="false">+AVERAGE(G22:J22)</f>
        <v>0.0288175</v>
      </c>
    </row>
    <row r="23" customFormat="false" ht="15" hidden="false" customHeight="false" outlineLevel="0" collapsed="false">
      <c r="A23" s="0" t="n">
        <v>16</v>
      </c>
      <c r="B23" s="11" t="n">
        <v>0.025</v>
      </c>
      <c r="G23" s="11" t="n">
        <v>0.028875</v>
      </c>
      <c r="H23" s="11" t="n">
        <v>0.011</v>
      </c>
      <c r="J23" s="11" t="n">
        <v>0.026005</v>
      </c>
      <c r="L23" s="11" t="n">
        <f aca="false">+MEDIAN(G23:J23)</f>
        <v>0.026005</v>
      </c>
      <c r="M23" s="11" t="n">
        <f aca="false">+AVERAGE(G23:J23)</f>
        <v>0.02196</v>
      </c>
    </row>
    <row r="24" customFormat="false" ht="15" hidden="false" customHeight="false" outlineLevel="0" collapsed="false">
      <c r="A24" s="0" t="n">
        <v>17</v>
      </c>
      <c r="B24" s="11" t="n">
        <v>0.0225</v>
      </c>
      <c r="G24" s="11" t="n">
        <v>0.0275</v>
      </c>
      <c r="H24" s="11" t="n">
        <v>0.01</v>
      </c>
      <c r="J24" s="11" t="n">
        <v>0.02321</v>
      </c>
      <c r="L24" s="11" t="n">
        <f aca="false">+MEDIAN(G24:J24)</f>
        <v>0.02321</v>
      </c>
      <c r="M24" s="11" t="n">
        <f aca="false">+AVERAGE(G24:J24)</f>
        <v>0.0202366666666667</v>
      </c>
    </row>
    <row r="25" customFormat="false" ht="15" hidden="false" customHeight="false" outlineLevel="0" collapsed="false">
      <c r="A25" s="0" t="n">
        <v>18</v>
      </c>
      <c r="B25" s="11" t="n">
        <v>0.02</v>
      </c>
      <c r="G25" s="11" t="n">
        <v>0.025</v>
      </c>
      <c r="H25" s="11" t="n">
        <v>0.0092</v>
      </c>
      <c r="J25" s="11" t="n">
        <v>0.020965</v>
      </c>
      <c r="L25" s="11" t="n">
        <f aca="false">+MEDIAN(G25:J25)</f>
        <v>0.020965</v>
      </c>
      <c r="M25" s="11" t="n">
        <f aca="false">+AVERAGE(G25:J25)</f>
        <v>0.0183883333333333</v>
      </c>
    </row>
    <row r="26" customFormat="false" ht="15" hidden="false" customHeight="false" outlineLevel="0" collapsed="false">
      <c r="A26" s="0" t="n">
        <v>19</v>
      </c>
      <c r="B26" s="11" t="n">
        <v>0.0175</v>
      </c>
      <c r="G26" s="11" t="n">
        <v>0.0225</v>
      </c>
      <c r="H26" s="11" t="n">
        <v>0.0084</v>
      </c>
      <c r="J26" s="11" t="n">
        <v>0.018415</v>
      </c>
      <c r="L26" s="11" t="n">
        <f aca="false">+MEDIAN(G26:J26)</f>
        <v>0.018415</v>
      </c>
      <c r="M26" s="11" t="n">
        <f aca="false">+AVERAGE(G26:J26)</f>
        <v>0.0164383333333333</v>
      </c>
    </row>
    <row r="27" customFormat="false" ht="15" hidden="false" customHeight="false" outlineLevel="0" collapsed="false">
      <c r="A27" s="0" t="n">
        <v>20</v>
      </c>
      <c r="B27" s="11" t="n">
        <v>0.015</v>
      </c>
      <c r="G27" s="11" t="n">
        <v>0.02</v>
      </c>
      <c r="H27" s="11" t="n">
        <v>0.0076</v>
      </c>
      <c r="I27" s="11" t="n">
        <v>0.03095</v>
      </c>
      <c r="J27" s="11" t="n">
        <v>0.015635</v>
      </c>
      <c r="L27" s="11" t="n">
        <f aca="false">+MEDIAN(G27:J27)</f>
        <v>0.0178175</v>
      </c>
      <c r="M27" s="11" t="n">
        <f aca="false">+AVERAGE(G27:J27)</f>
        <v>0.01854625</v>
      </c>
    </row>
    <row r="28" customFormat="false" ht="15" hidden="false" customHeight="false" outlineLevel="0" collapsed="false">
      <c r="A28" s="0" t="n">
        <v>21</v>
      </c>
      <c r="B28" s="11" t="n">
        <v>0.0125</v>
      </c>
      <c r="H28" s="11" t="n">
        <v>0.0068</v>
      </c>
      <c r="J28" s="11" t="n">
        <v>0.01323</v>
      </c>
    </row>
    <row r="29" customFormat="false" ht="15" hidden="false" customHeight="false" outlineLevel="0" collapsed="false">
      <c r="A29" s="0" t="n">
        <v>22</v>
      </c>
      <c r="B29" s="11" t="n">
        <v>0.01</v>
      </c>
      <c r="H29" s="11" t="n">
        <v>0.006</v>
      </c>
      <c r="J29" s="11" t="n">
        <v>0.01142</v>
      </c>
    </row>
    <row r="30" customFormat="false" ht="15" hidden="false" customHeight="false" outlineLevel="0" collapsed="false">
      <c r="A30" s="0" t="n">
        <v>23</v>
      </c>
      <c r="B30" s="11" t="n">
        <v>0.0075</v>
      </c>
      <c r="H30" s="11" t="n">
        <v>0.0056</v>
      </c>
      <c r="J30" s="11" t="n">
        <v>0.009655</v>
      </c>
    </row>
    <row r="31" customFormat="false" ht="15" hidden="false" customHeight="false" outlineLevel="0" collapsed="false">
      <c r="A31" s="0" t="n">
        <v>24</v>
      </c>
      <c r="B31" s="11" t="n">
        <v>0.005</v>
      </c>
      <c r="H31" s="11" t="n">
        <v>0.0052</v>
      </c>
      <c r="J31" s="11" t="n">
        <v>0.007775</v>
      </c>
    </row>
    <row r="32" customFormat="false" ht="15" hidden="false" customHeight="false" outlineLevel="0" collapsed="false">
      <c r="A32" s="0" t="n">
        <v>25</v>
      </c>
      <c r="B32" s="11" t="n">
        <v>0.005</v>
      </c>
      <c r="H32" s="11" t="n">
        <v>0.0048</v>
      </c>
      <c r="I32" s="11" t="n">
        <v>0.02338</v>
      </c>
      <c r="J32" s="11" t="n">
        <v>0.006735</v>
      </c>
    </row>
    <row r="33" customFormat="false" ht="15" hidden="false" customHeight="false" outlineLevel="0" collapsed="false">
      <c r="A33" s="0" t="n">
        <v>26</v>
      </c>
      <c r="B33" s="11" t="n">
        <v>0.005</v>
      </c>
      <c r="H33" s="11" t="n">
        <v>0.0044</v>
      </c>
      <c r="J33" s="11" t="n">
        <v>0.0055</v>
      </c>
    </row>
    <row r="34" customFormat="false" ht="15" hidden="false" customHeight="false" outlineLevel="0" collapsed="false">
      <c r="A34" s="0" t="n">
        <v>27</v>
      </c>
      <c r="B34" s="11" t="n">
        <v>0.005</v>
      </c>
      <c r="H34" s="11" t="n">
        <v>0.004</v>
      </c>
      <c r="J34" s="11" t="n">
        <v>0.006215</v>
      </c>
    </row>
    <row r="35" customFormat="false" ht="15" hidden="false" customHeight="false" outlineLevel="0" collapsed="false">
      <c r="A35" s="0" t="n">
        <v>28</v>
      </c>
      <c r="B35" s="11" t="n">
        <v>0.005</v>
      </c>
      <c r="H35" s="11" t="n">
        <v>0.004</v>
      </c>
      <c r="J35" s="11" t="n">
        <v>0.005295</v>
      </c>
    </row>
    <row r="36" customFormat="false" ht="15" hidden="false" customHeight="false" outlineLevel="0" collapsed="false">
      <c r="A36" s="0" t="n">
        <v>29</v>
      </c>
      <c r="B36" s="11" t="n">
        <v>0.005</v>
      </c>
      <c r="H36" s="11" t="n">
        <v>0.004</v>
      </c>
      <c r="J36" s="11" t="n">
        <v>0.004705</v>
      </c>
      <c r="P36" s="15" t="s">
        <v>162</v>
      </c>
    </row>
    <row r="37" customFormat="false" ht="15" hidden="false" customHeight="false" outlineLevel="0" collapsed="false">
      <c r="A37" s="0" t="n">
        <v>30</v>
      </c>
      <c r="B37" s="11" t="n">
        <v>0.005</v>
      </c>
      <c r="H37" s="11" t="n">
        <v>0</v>
      </c>
      <c r="I37" s="11" t="n">
        <v>0.0212</v>
      </c>
      <c r="J37" s="11" t="n">
        <v>0.00417</v>
      </c>
    </row>
    <row r="38" customFormat="false" ht="15" hidden="false" customHeight="false" outlineLevel="0" collapsed="false">
      <c r="A38" s="0" t="n">
        <v>31</v>
      </c>
      <c r="B38" s="11" t="n">
        <v>0.005</v>
      </c>
    </row>
    <row r="39" customFormat="false" ht="15" hidden="false" customHeight="false" outlineLevel="0" collapsed="false">
      <c r="A39" s="0" t="n">
        <v>32</v>
      </c>
      <c r="B39" s="11" t="n">
        <v>0.005</v>
      </c>
    </row>
    <row r="40" customFormat="false" ht="15" hidden="false" customHeight="false" outlineLevel="0" collapsed="false">
      <c r="A40" s="0" t="n">
        <v>33</v>
      </c>
      <c r="B40" s="11" t="n">
        <v>0.005</v>
      </c>
    </row>
    <row r="41" customFormat="false" ht="15" hidden="false" customHeight="false" outlineLevel="0" collapsed="false">
      <c r="A41" s="0" t="n">
        <v>34</v>
      </c>
      <c r="B41" s="11" t="n">
        <v>0.005</v>
      </c>
    </row>
    <row r="42" customFormat="false" ht="15" hidden="false" customHeight="false" outlineLevel="0" collapsed="false">
      <c r="A42" s="0" t="n">
        <v>35</v>
      </c>
      <c r="B42" s="11" t="n">
        <v>0.005</v>
      </c>
      <c r="I42" s="11" t="n">
        <v>0.0212</v>
      </c>
    </row>
    <row r="43" customFormat="false" ht="15" hidden="false" customHeight="false" outlineLevel="0" collapsed="false">
      <c r="A43" s="0" t="n">
        <v>36</v>
      </c>
      <c r="B43" s="11" t="n">
        <v>0.005</v>
      </c>
    </row>
    <row r="44" customFormat="false" ht="15" hidden="false" customHeight="false" outlineLevel="0" collapsed="false">
      <c r="A44" s="0" t="n">
        <v>37</v>
      </c>
      <c r="B44" s="11" t="n">
        <v>0.005</v>
      </c>
    </row>
    <row r="45" customFormat="false" ht="15" hidden="false" customHeight="false" outlineLevel="0" collapsed="false">
      <c r="A45" s="0" t="n">
        <v>38</v>
      </c>
      <c r="B45" s="11" t="n">
        <v>0.005</v>
      </c>
    </row>
    <row r="46" customFormat="false" ht="15" hidden="false" customHeight="false" outlineLevel="0" collapsed="false">
      <c r="A46" s="0" t="n">
        <v>39</v>
      </c>
      <c r="B46" s="11" t="n">
        <v>0.005</v>
      </c>
    </row>
    <row r="47" customFormat="false" ht="15" hidden="false" customHeight="false" outlineLevel="0" collapsed="false">
      <c r="A47" s="0" t="n">
        <v>40</v>
      </c>
      <c r="B47" s="11" t="n">
        <v>0.005</v>
      </c>
      <c r="I47" s="11" t="n">
        <v>0.0212</v>
      </c>
    </row>
    <row r="48" customFormat="false" ht="15" hidden="false" customHeight="false" outlineLevel="0" collapsed="false">
      <c r="A48" s="0" t="n">
        <v>41</v>
      </c>
      <c r="B48" s="11" t="n">
        <v>0.005</v>
      </c>
    </row>
    <row r="49" customFormat="false" ht="15" hidden="false" customHeight="false" outlineLevel="0" collapsed="false">
      <c r="A49" s="0" t="n">
        <v>42</v>
      </c>
      <c r="B49" s="11" t="n">
        <v>0.005</v>
      </c>
    </row>
    <row r="50" customFormat="false" ht="15" hidden="false" customHeight="false" outlineLevel="0" collapsed="false">
      <c r="A50" s="0" t="n">
        <v>43</v>
      </c>
      <c r="B50" s="11" t="n">
        <v>0.005</v>
      </c>
    </row>
    <row r="51" customFormat="false" ht="15" hidden="false" customHeight="false" outlineLevel="0" collapsed="false">
      <c r="A51" s="0" t="n">
        <v>44</v>
      </c>
      <c r="B51" s="11" t="n">
        <v>0.005</v>
      </c>
    </row>
    <row r="52" customFormat="false" ht="15" hidden="false" customHeight="false" outlineLevel="0" collapsed="false">
      <c r="A52" s="0" t="n">
        <v>45</v>
      </c>
      <c r="B52" s="11" t="n">
        <v>0.005</v>
      </c>
    </row>
    <row r="53" customFormat="false" ht="15" hidden="false" customHeight="false" outlineLevel="0" collapsed="false">
      <c r="A53" s="0" t="n">
        <v>46</v>
      </c>
      <c r="B53" s="11" t="n">
        <v>0.005</v>
      </c>
    </row>
    <row r="54" customFormat="false" ht="15" hidden="false" customHeight="false" outlineLevel="0" collapsed="false">
      <c r="A54" s="0" t="n">
        <v>47</v>
      </c>
      <c r="B54" s="11" t="n">
        <v>0.005</v>
      </c>
    </row>
    <row r="55" customFormat="false" ht="15" hidden="false" customHeight="false" outlineLevel="0" collapsed="false">
      <c r="A55" s="0" t="n">
        <v>48</v>
      </c>
      <c r="B55" s="11" t="n">
        <v>0.005</v>
      </c>
    </row>
    <row r="56" customFormat="false" ht="15" hidden="false" customHeight="false" outlineLevel="0" collapsed="false">
      <c r="A56" s="0" t="n">
        <v>49</v>
      </c>
      <c r="B56" s="11" t="n">
        <v>0.005</v>
      </c>
    </row>
    <row r="57" customFormat="false" ht="15" hidden="false" customHeight="false" outlineLevel="0" collapsed="false">
      <c r="A57" s="0" t="n">
        <v>50</v>
      </c>
      <c r="B57" s="11" t="n">
        <v>0.005</v>
      </c>
    </row>
    <row r="58" customFormat="false" ht="15" hidden="false" customHeight="false" outlineLevel="0" collapsed="false">
      <c r="A58" s="0" t="n">
        <v>51</v>
      </c>
      <c r="B58" s="11" t="n">
        <v>0.005</v>
      </c>
    </row>
    <row r="59" customFormat="false" ht="15" hidden="false" customHeight="false" outlineLevel="0" collapsed="false">
      <c r="A59" s="0" t="n">
        <v>52</v>
      </c>
      <c r="B59" s="11" t="n">
        <v>0.005</v>
      </c>
    </row>
    <row r="60" customFormat="false" ht="15" hidden="false" customHeight="false" outlineLevel="0" collapsed="false">
      <c r="A60" s="0" t="n">
        <v>53</v>
      </c>
      <c r="B60" s="11" t="n">
        <v>0.005</v>
      </c>
    </row>
    <row r="61" customFormat="false" ht="15" hidden="false" customHeight="false" outlineLevel="0" collapsed="false">
      <c r="A61" s="0" t="n">
        <v>54</v>
      </c>
      <c r="B61" s="11" t="n">
        <v>0.005</v>
      </c>
    </row>
    <row r="62" customFormat="false" ht="15" hidden="false" customHeight="false" outlineLevel="0" collapsed="false">
      <c r="A62" s="0" t="n">
        <v>55</v>
      </c>
      <c r="B62" s="11" t="n">
        <v>0.005</v>
      </c>
    </row>
    <row r="63" customFormat="false" ht="15" hidden="false" customHeight="false" outlineLevel="0" collapsed="false">
      <c r="A63" s="0" t="n">
        <v>56</v>
      </c>
      <c r="B63" s="11" t="n">
        <v>0.005</v>
      </c>
    </row>
    <row r="64" customFormat="false" ht="15" hidden="false" customHeight="false" outlineLevel="0" collapsed="false">
      <c r="A64" s="0" t="n">
        <v>57</v>
      </c>
      <c r="B64" s="11" t="n">
        <v>0.005</v>
      </c>
    </row>
    <row r="65" customFormat="false" ht="15" hidden="false" customHeight="false" outlineLevel="0" collapsed="false">
      <c r="A65" s="0" t="n">
        <v>58</v>
      </c>
      <c r="B65" s="11" t="n">
        <v>0.005</v>
      </c>
    </row>
    <row r="66" customFormat="false" ht="15" hidden="false" customHeight="false" outlineLevel="0" collapsed="false">
      <c r="A66" s="0" t="n">
        <v>59</v>
      </c>
      <c r="B66" s="11" t="n">
        <v>0.005</v>
      </c>
    </row>
    <row r="67" customFormat="false" ht="15" hidden="false" customHeight="false" outlineLevel="0" collapsed="false">
      <c r="A67" s="0" t="n">
        <v>60</v>
      </c>
      <c r="B67" s="11" t="n">
        <v>0.005</v>
      </c>
    </row>
    <row r="113" customFormat="false" ht="15" hidden="false" customHeight="false" outlineLevel="0" collapsed="false">
      <c r="P113" s="15" t="s">
        <v>163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T72"/>
  <sheetViews>
    <sheetView showFormulas="false" showGridLines="true" showRowColHeaders="true" showZeros="true" rightToLeft="false" tabSelected="true" showOutlineSymbols="true" defaultGridColor="true" view="normal" topLeftCell="A1" colorId="64" zoomScale="75" zoomScaleNormal="75" zoomScalePageLayoutView="100" workbookViewId="0">
      <pane xSplit="1" ySplit="6" topLeftCell="B7" activePane="bottomRight" state="frozen"/>
      <selection pane="topLeft" activeCell="A1" activeCellId="0" sqref="A1"/>
      <selection pane="topRight" activeCell="B1" activeCellId="0" sqref="B1"/>
      <selection pane="bottomLeft" activeCell="A7" activeCellId="0" sqref="A7"/>
      <selection pane="bottomRight" activeCell="C1" activeCellId="0" sqref="C1"/>
    </sheetView>
  </sheetViews>
  <sheetFormatPr defaultRowHeight="13.8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11" width="11.3"/>
    <col collapsed="false" customWidth="true" hidden="false" outlineLevel="0" max="4" min="3" style="11" width="10.58"/>
    <col collapsed="false" customWidth="true" hidden="false" outlineLevel="0" max="6" min="5" style="11" width="9.13"/>
    <col collapsed="false" customWidth="true" hidden="false" outlineLevel="0" max="7" min="7" style="12" width="2.14"/>
    <col collapsed="false" customWidth="true" hidden="false" outlineLevel="0" max="8" min="8" style="11" width="12.71"/>
    <col collapsed="false" customWidth="true" hidden="false" outlineLevel="0" max="9" min="9" style="11" width="12.57"/>
    <col collapsed="false" customWidth="true" hidden="false" outlineLevel="0" max="10" min="10" style="11" width="9.13"/>
    <col collapsed="false" customWidth="true" hidden="false" outlineLevel="0" max="11" min="11" style="11" width="15.57"/>
    <col collapsed="false" customWidth="true" hidden="false" outlineLevel="0" max="12" min="12" style="11" width="14.69"/>
    <col collapsed="false" customWidth="true" hidden="false" outlineLevel="0" max="13" min="13" style="11" width="14.43"/>
    <col collapsed="false" customWidth="true" hidden="false" outlineLevel="0" max="14" min="14" style="11" width="15.29"/>
    <col collapsed="false" customWidth="true" hidden="false" outlineLevel="0" max="15" min="15" style="11" width="13.7"/>
    <col collapsed="false" customWidth="true" hidden="false" outlineLevel="0" max="19" min="16" style="11" width="9.13"/>
    <col collapsed="false" customWidth="true" hidden="false" outlineLevel="0" max="1025" min="20" style="0" width="8.67"/>
  </cols>
  <sheetData>
    <row r="1" customFormat="false" ht="13.8" hidden="false" customHeight="false" outlineLevel="0" collapsed="false">
      <c r="A1" s="3" t="s">
        <v>64</v>
      </c>
    </row>
    <row r="2" customFormat="false" ht="13.8" hidden="false" customHeight="false" outlineLevel="0" collapsed="false">
      <c r="A2" s="0" t="s">
        <v>146</v>
      </c>
      <c r="B2" s="11" t="s">
        <v>147</v>
      </c>
      <c r="H2" s="16" t="s">
        <v>164</v>
      </c>
      <c r="I2" s="16"/>
      <c r="J2" s="16"/>
      <c r="K2" s="16"/>
      <c r="L2" s="16"/>
      <c r="M2" s="16"/>
      <c r="N2" s="16"/>
      <c r="O2" s="16"/>
    </row>
    <row r="3" customFormat="false" ht="13.8" hidden="false" customHeight="false" outlineLevel="0" collapsed="false">
      <c r="A3" s="0" t="s">
        <v>149</v>
      </c>
      <c r="B3" s="11" t="s">
        <v>165</v>
      </c>
      <c r="K3" s="11" t="s">
        <v>166</v>
      </c>
      <c r="L3" s="11" t="s">
        <v>166</v>
      </c>
      <c r="M3" s="11" t="s">
        <v>166</v>
      </c>
      <c r="N3" s="11" t="s">
        <v>167</v>
      </c>
      <c r="O3" s="11" t="s">
        <v>167</v>
      </c>
    </row>
    <row r="4" customFormat="false" ht="23.85" hidden="false" customHeight="false" outlineLevel="0" collapsed="false">
      <c r="L4" s="14" t="s">
        <v>168</v>
      </c>
    </row>
    <row r="5" customFormat="false" ht="23.85" hidden="false" customHeight="false" outlineLevel="0" collapsed="false">
      <c r="B5" s="17" t="s">
        <v>169</v>
      </c>
      <c r="C5" s="17"/>
      <c r="D5" s="17"/>
      <c r="E5" s="17"/>
      <c r="H5" s="14" t="s">
        <v>170</v>
      </c>
      <c r="I5" s="14" t="s">
        <v>170</v>
      </c>
      <c r="J5" s="14" t="s">
        <v>171</v>
      </c>
      <c r="K5" s="11" t="s">
        <v>172</v>
      </c>
    </row>
    <row r="6" customFormat="false" ht="25" hidden="false" customHeight="false" outlineLevel="0" collapsed="false">
      <c r="A6" s="0" t="s">
        <v>173</v>
      </c>
      <c r="B6" s="11" t="s">
        <v>174</v>
      </c>
      <c r="C6" s="11" t="s">
        <v>175</v>
      </c>
      <c r="D6" s="11" t="s">
        <v>176</v>
      </c>
      <c r="E6" s="0" t="s">
        <v>177</v>
      </c>
      <c r="H6" s="14" t="s">
        <v>178</v>
      </c>
      <c r="I6" s="14" t="s">
        <v>179</v>
      </c>
      <c r="J6" s="14" t="s">
        <v>157</v>
      </c>
      <c r="K6" s="11" t="s">
        <v>180</v>
      </c>
      <c r="L6" s="11" t="s">
        <v>181</v>
      </c>
      <c r="M6" s="11" t="s">
        <v>182</v>
      </c>
      <c r="N6" s="11" t="s">
        <v>183</v>
      </c>
      <c r="O6" s="11" t="s">
        <v>184</v>
      </c>
    </row>
    <row r="7" customFormat="false" ht="13.8" hidden="false" customHeight="false" outlineLevel="0" collapsed="false">
      <c r="A7" s="0" t="n">
        <v>20</v>
      </c>
      <c r="B7" s="11" t="n">
        <v>0</v>
      </c>
      <c r="C7" s="11" t="n">
        <v>0</v>
      </c>
      <c r="D7" s="11" t="n">
        <v>0</v>
      </c>
      <c r="E7" s="11" t="n">
        <v>0</v>
      </c>
      <c r="J7" s="11" t="n">
        <v>0</v>
      </c>
    </row>
    <row r="8" customFormat="false" ht="13.8" hidden="false" customHeight="false" outlineLevel="0" collapsed="false">
      <c r="A8" s="0" t="n">
        <v>21</v>
      </c>
      <c r="B8" s="11" t="n">
        <v>0</v>
      </c>
      <c r="C8" s="11" t="n">
        <v>0</v>
      </c>
      <c r="D8" s="11" t="n">
        <v>0</v>
      </c>
      <c r="E8" s="11" t="n">
        <v>0</v>
      </c>
      <c r="J8" s="11" t="n">
        <v>0</v>
      </c>
    </row>
    <row r="9" customFormat="false" ht="13.8" hidden="false" customHeight="false" outlineLevel="0" collapsed="false">
      <c r="A9" s="0" t="n">
        <v>22</v>
      </c>
      <c r="B9" s="11" t="n">
        <v>0</v>
      </c>
      <c r="C9" s="11" t="n">
        <v>0</v>
      </c>
      <c r="D9" s="11" t="n">
        <v>0</v>
      </c>
      <c r="E9" s="11" t="n">
        <v>0</v>
      </c>
      <c r="J9" s="11" t="n">
        <v>0</v>
      </c>
    </row>
    <row r="10" customFormat="false" ht="13.8" hidden="false" customHeight="false" outlineLevel="0" collapsed="false">
      <c r="A10" s="0" t="n">
        <v>23</v>
      </c>
      <c r="B10" s="11" t="n">
        <v>0</v>
      </c>
      <c r="C10" s="11" t="n">
        <v>0</v>
      </c>
      <c r="D10" s="11" t="n">
        <v>0</v>
      </c>
      <c r="E10" s="11" t="n">
        <v>0</v>
      </c>
      <c r="J10" s="11" t="n">
        <v>0</v>
      </c>
    </row>
    <row r="11" customFormat="false" ht="13.8" hidden="false" customHeight="false" outlineLevel="0" collapsed="false">
      <c r="A11" s="0" t="n">
        <v>24</v>
      </c>
      <c r="B11" s="11" t="n">
        <v>0</v>
      </c>
      <c r="C11" s="11" t="n">
        <v>0</v>
      </c>
      <c r="D11" s="11" t="n">
        <v>0</v>
      </c>
      <c r="E11" s="11" t="n">
        <v>0</v>
      </c>
      <c r="J11" s="11" t="n">
        <v>0</v>
      </c>
    </row>
    <row r="12" customFormat="false" ht="13.8" hidden="false" customHeight="false" outlineLevel="0" collapsed="false">
      <c r="A12" s="0" t="n">
        <v>25</v>
      </c>
      <c r="B12" s="11" t="n">
        <v>0</v>
      </c>
      <c r="C12" s="11" t="n">
        <v>0</v>
      </c>
      <c r="D12" s="11" t="n">
        <v>0</v>
      </c>
      <c r="E12" s="11" t="n">
        <v>0</v>
      </c>
      <c r="J12" s="11" t="n">
        <v>0</v>
      </c>
    </row>
    <row r="13" customFormat="false" ht="13.8" hidden="false" customHeight="false" outlineLevel="0" collapsed="false">
      <c r="A13" s="0" t="n">
        <v>26</v>
      </c>
      <c r="B13" s="11" t="n">
        <v>0</v>
      </c>
      <c r="C13" s="11" t="n">
        <v>0</v>
      </c>
      <c r="D13" s="11" t="n">
        <v>0</v>
      </c>
      <c r="E13" s="11" t="n">
        <v>0</v>
      </c>
      <c r="J13" s="11" t="n">
        <v>0</v>
      </c>
    </row>
    <row r="14" customFormat="false" ht="13.8" hidden="false" customHeight="false" outlineLevel="0" collapsed="false">
      <c r="A14" s="0" t="n">
        <v>27</v>
      </c>
      <c r="B14" s="11" t="n">
        <v>0</v>
      </c>
      <c r="C14" s="11" t="n">
        <v>0</v>
      </c>
      <c r="D14" s="11" t="n">
        <v>0</v>
      </c>
      <c r="E14" s="11" t="n">
        <v>0</v>
      </c>
      <c r="J14" s="11" t="n">
        <v>0</v>
      </c>
    </row>
    <row r="15" customFormat="false" ht="13.8" hidden="false" customHeight="false" outlineLevel="0" collapsed="false">
      <c r="A15" s="0" t="n">
        <v>28</v>
      </c>
      <c r="B15" s="11" t="n">
        <v>0</v>
      </c>
      <c r="C15" s="11" t="n">
        <v>0</v>
      </c>
      <c r="D15" s="11" t="n">
        <v>0</v>
      </c>
      <c r="E15" s="11" t="n">
        <v>0</v>
      </c>
      <c r="J15" s="11" t="n">
        <v>0</v>
      </c>
    </row>
    <row r="16" customFormat="false" ht="13.8" hidden="false" customHeight="false" outlineLevel="0" collapsed="false">
      <c r="A16" s="0" t="n">
        <v>29</v>
      </c>
      <c r="B16" s="11" t="n">
        <v>0</v>
      </c>
      <c r="C16" s="11" t="n">
        <v>0</v>
      </c>
      <c r="D16" s="11" t="n">
        <v>0</v>
      </c>
      <c r="E16" s="11" t="n">
        <v>0</v>
      </c>
      <c r="J16" s="11" t="n">
        <v>0</v>
      </c>
    </row>
    <row r="17" customFormat="false" ht="13.8" hidden="false" customHeight="false" outlineLevel="0" collapsed="false">
      <c r="A17" s="0" t="n">
        <v>30</v>
      </c>
      <c r="B17" s="11" t="n">
        <v>0</v>
      </c>
      <c r="C17" s="11" t="n">
        <v>0</v>
      </c>
      <c r="D17" s="11" t="n">
        <v>0</v>
      </c>
      <c r="E17" s="11" t="n">
        <v>0</v>
      </c>
      <c r="J17" s="11" t="n">
        <v>0</v>
      </c>
    </row>
    <row r="18" customFormat="false" ht="13.8" hidden="false" customHeight="false" outlineLevel="0" collapsed="false">
      <c r="A18" s="0" t="n">
        <v>31</v>
      </c>
      <c r="B18" s="11" t="n">
        <v>0</v>
      </c>
      <c r="C18" s="11" t="n">
        <v>0</v>
      </c>
      <c r="D18" s="11" t="n">
        <v>0</v>
      </c>
      <c r="E18" s="11" t="n">
        <v>0</v>
      </c>
      <c r="J18" s="11" t="n">
        <v>0</v>
      </c>
    </row>
    <row r="19" customFormat="false" ht="13.8" hidden="false" customHeight="false" outlineLevel="0" collapsed="false">
      <c r="A19" s="0" t="n">
        <v>32</v>
      </c>
      <c r="B19" s="11" t="n">
        <v>0</v>
      </c>
      <c r="C19" s="11" t="n">
        <v>0</v>
      </c>
      <c r="D19" s="11" t="n">
        <v>0</v>
      </c>
      <c r="E19" s="11" t="n">
        <v>0</v>
      </c>
      <c r="J19" s="11" t="n">
        <v>0</v>
      </c>
    </row>
    <row r="20" customFormat="false" ht="13.8" hidden="false" customHeight="false" outlineLevel="0" collapsed="false">
      <c r="A20" s="0" t="n">
        <v>33</v>
      </c>
      <c r="B20" s="11" t="n">
        <v>0</v>
      </c>
      <c r="C20" s="11" t="n">
        <v>0</v>
      </c>
      <c r="D20" s="11" t="n">
        <v>0</v>
      </c>
      <c r="E20" s="11" t="n">
        <v>0</v>
      </c>
      <c r="J20" s="11" t="n">
        <v>0</v>
      </c>
    </row>
    <row r="21" customFormat="false" ht="13.8" hidden="false" customHeight="false" outlineLevel="0" collapsed="false">
      <c r="A21" s="0" t="n">
        <v>34</v>
      </c>
      <c r="B21" s="11" t="n">
        <v>0</v>
      </c>
      <c r="C21" s="11" t="n">
        <v>0</v>
      </c>
      <c r="D21" s="11" t="n">
        <v>0</v>
      </c>
      <c r="E21" s="11" t="n">
        <v>0</v>
      </c>
      <c r="J21" s="11" t="n">
        <v>0</v>
      </c>
    </row>
    <row r="22" customFormat="false" ht="13.8" hidden="false" customHeight="false" outlineLevel="0" collapsed="false">
      <c r="A22" s="0" t="n">
        <v>35</v>
      </c>
      <c r="B22" s="11" t="n">
        <v>0</v>
      </c>
      <c r="C22" s="11" t="n">
        <v>0</v>
      </c>
      <c r="D22" s="11" t="n">
        <v>0</v>
      </c>
      <c r="E22" s="11" t="n">
        <v>0</v>
      </c>
      <c r="J22" s="11" t="n">
        <v>0</v>
      </c>
    </row>
    <row r="23" customFormat="false" ht="13.8" hidden="false" customHeight="false" outlineLevel="0" collapsed="false">
      <c r="A23" s="0" t="n">
        <v>36</v>
      </c>
      <c r="B23" s="11" t="n">
        <v>0</v>
      </c>
      <c r="C23" s="11" t="n">
        <v>0</v>
      </c>
      <c r="D23" s="11" t="n">
        <v>0</v>
      </c>
      <c r="E23" s="11" t="n">
        <v>0</v>
      </c>
      <c r="J23" s="11" t="n">
        <v>0</v>
      </c>
    </row>
    <row r="24" customFormat="false" ht="13.8" hidden="false" customHeight="false" outlineLevel="0" collapsed="false">
      <c r="A24" s="0" t="n">
        <v>37</v>
      </c>
      <c r="B24" s="11" t="n">
        <v>0</v>
      </c>
      <c r="C24" s="11" t="n">
        <v>0</v>
      </c>
      <c r="D24" s="11" t="n">
        <v>0</v>
      </c>
      <c r="E24" s="11" t="n">
        <v>0</v>
      </c>
      <c r="J24" s="11" t="n">
        <v>0</v>
      </c>
    </row>
    <row r="25" customFormat="false" ht="13.8" hidden="false" customHeight="false" outlineLevel="0" collapsed="false">
      <c r="A25" s="0" t="n">
        <v>38</v>
      </c>
      <c r="B25" s="11" t="n">
        <v>0</v>
      </c>
      <c r="C25" s="11" t="n">
        <v>0</v>
      </c>
      <c r="D25" s="11" t="n">
        <v>0</v>
      </c>
      <c r="E25" s="11" t="n">
        <v>0</v>
      </c>
      <c r="J25" s="11" t="n">
        <v>0</v>
      </c>
    </row>
    <row r="26" customFormat="false" ht="13.8" hidden="false" customHeight="false" outlineLevel="0" collapsed="false">
      <c r="A26" s="0" t="n">
        <v>39</v>
      </c>
      <c r="B26" s="11" t="n">
        <v>0</v>
      </c>
      <c r="C26" s="11" t="n">
        <v>0</v>
      </c>
      <c r="D26" s="11" t="n">
        <v>0</v>
      </c>
      <c r="E26" s="11" t="n">
        <v>0</v>
      </c>
      <c r="J26" s="11" t="n">
        <v>0</v>
      </c>
    </row>
    <row r="27" customFormat="false" ht="13.8" hidden="false" customHeight="false" outlineLevel="0" collapsed="false">
      <c r="A27" s="0" t="n">
        <v>40</v>
      </c>
      <c r="B27" s="11" t="n">
        <v>0</v>
      </c>
      <c r="C27" s="11" t="n">
        <v>0</v>
      </c>
      <c r="D27" s="11" t="n">
        <v>0</v>
      </c>
      <c r="E27" s="11" t="n">
        <v>0</v>
      </c>
      <c r="J27" s="11" t="n">
        <v>0.02</v>
      </c>
    </row>
    <row r="28" customFormat="false" ht="13.8" hidden="false" customHeight="false" outlineLevel="0" collapsed="false">
      <c r="A28" s="0" t="n">
        <v>41</v>
      </c>
      <c r="B28" s="11" t="n">
        <v>0</v>
      </c>
      <c r="C28" s="11" t="n">
        <v>0</v>
      </c>
      <c r="D28" s="11" t="n">
        <v>0</v>
      </c>
      <c r="E28" s="11" t="n">
        <v>0</v>
      </c>
      <c r="J28" s="11" t="n">
        <v>0.02</v>
      </c>
    </row>
    <row r="29" customFormat="false" ht="13.8" hidden="false" customHeight="false" outlineLevel="0" collapsed="false">
      <c r="A29" s="0" t="n">
        <v>42</v>
      </c>
      <c r="B29" s="11" t="n">
        <v>0</v>
      </c>
      <c r="C29" s="11" t="n">
        <v>0</v>
      </c>
      <c r="D29" s="11" t="n">
        <v>0</v>
      </c>
      <c r="E29" s="11" t="n">
        <v>0</v>
      </c>
      <c r="J29" s="11" t="n">
        <v>0.02</v>
      </c>
    </row>
    <row r="30" customFormat="false" ht="13.8" hidden="false" customHeight="false" outlineLevel="0" collapsed="false">
      <c r="A30" s="0" t="n">
        <v>43</v>
      </c>
      <c r="B30" s="11" t="n">
        <v>0</v>
      </c>
      <c r="C30" s="11" t="n">
        <v>0</v>
      </c>
      <c r="D30" s="11" t="n">
        <v>0</v>
      </c>
      <c r="E30" s="11" t="n">
        <v>0</v>
      </c>
      <c r="J30" s="11" t="n">
        <v>0.02</v>
      </c>
      <c r="Q30" s="18"/>
      <c r="R30" s="19"/>
    </row>
    <row r="31" customFormat="false" ht="13.8" hidden="false" customHeight="false" outlineLevel="0" collapsed="false">
      <c r="A31" s="0" t="n">
        <v>44</v>
      </c>
      <c r="B31" s="11" t="n">
        <v>0</v>
      </c>
      <c r="C31" s="11" t="n">
        <v>0</v>
      </c>
      <c r="D31" s="11" t="n">
        <v>0</v>
      </c>
      <c r="E31" s="11" t="n">
        <v>0</v>
      </c>
      <c r="J31" s="11" t="n">
        <v>0.02</v>
      </c>
      <c r="P31" s="18"/>
      <c r="Q31" s="20"/>
      <c r="R31" s="20"/>
      <c r="S31" s="20"/>
      <c r="T31" s="20"/>
    </row>
    <row r="32" customFormat="false" ht="13.8" hidden="false" customHeight="false" outlineLevel="0" collapsed="false">
      <c r="A32" s="0" t="n">
        <v>45</v>
      </c>
      <c r="B32" s="11" t="n">
        <v>0</v>
      </c>
      <c r="C32" s="11" t="n">
        <v>0</v>
      </c>
      <c r="D32" s="11" t="n">
        <v>0</v>
      </c>
      <c r="E32" s="11" t="n">
        <v>0</v>
      </c>
      <c r="J32" s="11" t="n">
        <v>0.02</v>
      </c>
      <c r="N32" s="11" t="n">
        <v>0</v>
      </c>
      <c r="O32" s="11" t="n">
        <v>0</v>
      </c>
      <c r="P32" s="18"/>
      <c r="Q32" s="20"/>
      <c r="R32" s="20"/>
      <c r="S32" s="20"/>
      <c r="T32" s="20"/>
    </row>
    <row r="33" customFormat="false" ht="13.8" hidden="false" customHeight="false" outlineLevel="0" collapsed="false">
      <c r="A33" s="0" t="n">
        <v>46</v>
      </c>
      <c r="B33" s="11" t="n">
        <v>0</v>
      </c>
      <c r="C33" s="11" t="n">
        <v>0</v>
      </c>
      <c r="D33" s="11" t="n">
        <v>0</v>
      </c>
      <c r="E33" s="11" t="n">
        <v>0</v>
      </c>
      <c r="J33" s="11" t="n">
        <v>0.02</v>
      </c>
      <c r="N33" s="11" t="n">
        <v>0</v>
      </c>
      <c r="O33" s="11" t="n">
        <v>0</v>
      </c>
      <c r="P33" s="18"/>
      <c r="Q33" s="20"/>
      <c r="R33" s="20"/>
      <c r="S33" s="20"/>
      <c r="T33" s="20"/>
    </row>
    <row r="34" customFormat="false" ht="13.8" hidden="false" customHeight="false" outlineLevel="0" collapsed="false">
      <c r="A34" s="0" t="n">
        <v>47</v>
      </c>
      <c r="B34" s="11" t="n">
        <v>0</v>
      </c>
      <c r="C34" s="11" t="n">
        <v>0</v>
      </c>
      <c r="D34" s="11" t="n">
        <v>0</v>
      </c>
      <c r="E34" s="11" t="n">
        <v>0</v>
      </c>
      <c r="J34" s="11" t="n">
        <v>0.02</v>
      </c>
      <c r="N34" s="11" t="n">
        <v>0</v>
      </c>
      <c r="O34" s="11" t="n">
        <v>0</v>
      </c>
      <c r="P34" s="18"/>
      <c r="Q34" s="20"/>
      <c r="R34" s="20"/>
      <c r="S34" s="20"/>
      <c r="T34" s="20"/>
    </row>
    <row r="35" customFormat="false" ht="13.8" hidden="false" customHeight="false" outlineLevel="0" collapsed="false">
      <c r="A35" s="0" t="n">
        <v>48</v>
      </c>
      <c r="B35" s="11" t="n">
        <v>0</v>
      </c>
      <c r="C35" s="11" t="n">
        <v>0</v>
      </c>
      <c r="D35" s="11" t="n">
        <v>0</v>
      </c>
      <c r="E35" s="11" t="n">
        <v>0</v>
      </c>
      <c r="J35" s="11" t="n">
        <v>0.02</v>
      </c>
      <c r="N35" s="11" t="n">
        <v>0</v>
      </c>
      <c r="O35" s="11" t="n">
        <v>0</v>
      </c>
      <c r="P35" s="18"/>
      <c r="Q35" s="20"/>
      <c r="R35" s="20"/>
      <c r="S35" s="20"/>
      <c r="T35" s="20"/>
    </row>
    <row r="36" customFormat="false" ht="13.8" hidden="false" customHeight="false" outlineLevel="0" collapsed="false">
      <c r="A36" s="0" t="n">
        <v>49</v>
      </c>
      <c r="B36" s="11" t="n">
        <v>0</v>
      </c>
      <c r="C36" s="11" t="n">
        <v>0</v>
      </c>
      <c r="D36" s="11" t="n">
        <v>0</v>
      </c>
      <c r="E36" s="11" t="n">
        <v>0</v>
      </c>
      <c r="J36" s="11" t="n">
        <v>0.02</v>
      </c>
      <c r="N36" s="11" t="n">
        <v>0</v>
      </c>
      <c r="O36" s="11" t="n">
        <v>0</v>
      </c>
      <c r="P36" s="18"/>
      <c r="Q36" s="20"/>
      <c r="R36" s="20"/>
      <c r="S36" s="20"/>
      <c r="T36" s="20"/>
    </row>
    <row r="37" customFormat="false" ht="13.8" hidden="false" customHeight="false" outlineLevel="0" collapsed="false">
      <c r="A37" s="0" t="n">
        <v>50</v>
      </c>
      <c r="B37" s="11" t="n">
        <v>0</v>
      </c>
      <c r="C37" s="11" t="n">
        <v>0</v>
      </c>
      <c r="D37" s="11" t="n">
        <v>0.05</v>
      </c>
      <c r="E37" s="11" t="n">
        <v>0.16</v>
      </c>
      <c r="H37" s="11" t="n">
        <v>0.04</v>
      </c>
      <c r="I37" s="11" t="n">
        <v>0.14</v>
      </c>
      <c r="J37" s="11" t="n">
        <v>0.02</v>
      </c>
      <c r="L37" s="11" t="n">
        <v>0.3865</v>
      </c>
      <c r="N37" s="11" t="n">
        <v>0</v>
      </c>
      <c r="O37" s="11" t="n">
        <v>0</v>
      </c>
    </row>
    <row r="38" customFormat="false" ht="13.8" hidden="false" customHeight="false" outlineLevel="0" collapsed="false">
      <c r="A38" s="0" t="n">
        <v>51</v>
      </c>
      <c r="B38" s="11" t="n">
        <v>0</v>
      </c>
      <c r="C38" s="11" t="n">
        <v>0</v>
      </c>
      <c r="D38" s="11" t="n">
        <v>0.05</v>
      </c>
      <c r="E38" s="11" t="n">
        <v>0.16</v>
      </c>
      <c r="J38" s="11" t="n">
        <v>0.02</v>
      </c>
      <c r="L38" s="11" t="n">
        <v>0.3075</v>
      </c>
      <c r="N38" s="11" t="n">
        <v>0</v>
      </c>
      <c r="O38" s="11" t="n">
        <v>0</v>
      </c>
    </row>
    <row r="39" customFormat="false" ht="13.8" hidden="false" customHeight="false" outlineLevel="0" collapsed="false">
      <c r="A39" s="0" t="n">
        <v>52</v>
      </c>
      <c r="B39" s="11" t="n">
        <v>0</v>
      </c>
      <c r="C39" s="11" t="n">
        <v>0</v>
      </c>
      <c r="D39" s="11" t="n">
        <v>0.05</v>
      </c>
      <c r="E39" s="11" t="n">
        <v>0.08</v>
      </c>
      <c r="J39" s="11" t="n">
        <v>0.02</v>
      </c>
      <c r="L39" s="11" t="n">
        <v>0.251</v>
      </c>
      <c r="N39" s="11" t="n">
        <v>0</v>
      </c>
      <c r="O39" s="11" t="n">
        <v>0</v>
      </c>
    </row>
    <row r="40" customFormat="false" ht="13.8" hidden="false" customHeight="false" outlineLevel="0" collapsed="false">
      <c r="A40" s="0" t="n">
        <v>53</v>
      </c>
      <c r="B40" s="11" t="n">
        <v>0</v>
      </c>
      <c r="C40" s="11" t="n">
        <v>0</v>
      </c>
      <c r="D40" s="11" t="n">
        <v>0.05</v>
      </c>
      <c r="E40" s="11" t="n">
        <v>0.08</v>
      </c>
      <c r="J40" s="11" t="n">
        <v>0.02</v>
      </c>
      <c r="L40" s="11" t="n">
        <v>0.339</v>
      </c>
      <c r="N40" s="11" t="n">
        <v>0</v>
      </c>
      <c r="O40" s="11" t="n">
        <v>0</v>
      </c>
    </row>
    <row r="41" customFormat="false" ht="13.8" hidden="false" customHeight="false" outlineLevel="0" collapsed="false">
      <c r="A41" s="0" t="n">
        <v>54</v>
      </c>
      <c r="B41" s="11" t="n">
        <v>0</v>
      </c>
      <c r="C41" s="11" t="n">
        <v>0</v>
      </c>
      <c r="D41" s="11" t="n">
        <v>0.05</v>
      </c>
      <c r="E41" s="11" t="n">
        <v>0.08</v>
      </c>
      <c r="J41" s="11" t="n">
        <v>0.02</v>
      </c>
      <c r="L41" s="11" t="n">
        <v>0.339</v>
      </c>
      <c r="N41" s="11" t="n">
        <v>0</v>
      </c>
      <c r="O41" s="11" t="n">
        <v>0</v>
      </c>
    </row>
    <row r="42" customFormat="false" ht="13.8" hidden="false" customHeight="false" outlineLevel="0" collapsed="false">
      <c r="A42" s="0" t="n">
        <v>55</v>
      </c>
      <c r="B42" s="11" t="n">
        <v>0.1</v>
      </c>
      <c r="C42" s="11" t="n">
        <v>0.1</v>
      </c>
      <c r="D42" s="11" t="n">
        <v>0.1</v>
      </c>
      <c r="E42" s="11" t="n">
        <v>0.04</v>
      </c>
      <c r="H42" s="11" t="n">
        <v>0.04</v>
      </c>
      <c r="I42" s="11" t="n">
        <v>0.33</v>
      </c>
      <c r="J42" s="11" t="n">
        <v>0.025</v>
      </c>
      <c r="L42" s="11" t="n">
        <v>0.339</v>
      </c>
      <c r="M42" s="11" t="n">
        <v>0.1</v>
      </c>
      <c r="N42" s="11" t="n">
        <v>0.03</v>
      </c>
      <c r="O42" s="11" t="n">
        <v>0.1355</v>
      </c>
    </row>
    <row r="43" customFormat="false" ht="13.8" hidden="false" customHeight="false" outlineLevel="0" collapsed="false">
      <c r="A43" s="0" t="n">
        <v>56</v>
      </c>
      <c r="B43" s="11" t="n">
        <v>0.1</v>
      </c>
      <c r="C43" s="11" t="n">
        <v>0.1</v>
      </c>
      <c r="D43" s="11" t="n">
        <v>0.1</v>
      </c>
      <c r="E43" s="11" t="n">
        <v>0.034</v>
      </c>
      <c r="J43" s="11" t="n">
        <v>0.025</v>
      </c>
      <c r="L43" s="11" t="n">
        <v>0.339</v>
      </c>
      <c r="M43" s="11" t="n">
        <v>0.1</v>
      </c>
      <c r="N43" s="11" t="n">
        <v>0.03</v>
      </c>
      <c r="O43" s="11" t="n">
        <v>0.12</v>
      </c>
    </row>
    <row r="44" customFormat="false" ht="13.8" hidden="false" customHeight="false" outlineLevel="0" collapsed="false">
      <c r="A44" s="0" t="n">
        <v>57</v>
      </c>
      <c r="B44" s="11" t="n">
        <v>0.1</v>
      </c>
      <c r="C44" s="11" t="n">
        <v>0.1</v>
      </c>
      <c r="D44" s="11" t="n">
        <v>0.1</v>
      </c>
      <c r="E44" s="11" t="n">
        <v>0.045</v>
      </c>
      <c r="J44" s="11" t="n">
        <v>0.03</v>
      </c>
      <c r="L44" s="11" t="n">
        <v>0.339</v>
      </c>
      <c r="M44" s="11" t="n">
        <v>0.1</v>
      </c>
      <c r="N44" s="11" t="n">
        <v>0.03</v>
      </c>
      <c r="O44" s="11" t="n">
        <v>0.13</v>
      </c>
    </row>
    <row r="45" customFormat="false" ht="13.8" hidden="false" customHeight="false" outlineLevel="0" collapsed="false">
      <c r="A45" s="0" t="n">
        <v>58</v>
      </c>
      <c r="B45" s="11" t="n">
        <v>0.1</v>
      </c>
      <c r="C45" s="11" t="n">
        <v>0.1</v>
      </c>
      <c r="D45" s="11" t="n">
        <v>0.1</v>
      </c>
      <c r="E45" s="11" t="n">
        <v>0.05</v>
      </c>
      <c r="J45" s="11" t="n">
        <v>0.035</v>
      </c>
      <c r="L45" s="11" t="n">
        <v>0.25</v>
      </c>
      <c r="M45" s="11" t="n">
        <v>0.1</v>
      </c>
      <c r="N45" s="11" t="n">
        <v>0.048</v>
      </c>
      <c r="O45" s="11" t="n">
        <v>0.1345</v>
      </c>
    </row>
    <row r="46" customFormat="false" ht="13.8" hidden="false" customHeight="false" outlineLevel="0" collapsed="false">
      <c r="A46" s="0" t="n">
        <v>59</v>
      </c>
      <c r="B46" s="11" t="n">
        <v>0.1</v>
      </c>
      <c r="C46" s="11" t="n">
        <v>0.1</v>
      </c>
      <c r="D46" s="11" t="n">
        <v>0.1</v>
      </c>
      <c r="E46" s="11" t="n">
        <v>0.056</v>
      </c>
      <c r="J46" s="11" t="n">
        <v>0.05</v>
      </c>
      <c r="L46" s="11" t="n">
        <v>0.25</v>
      </c>
      <c r="M46" s="11" t="n">
        <v>0.1055</v>
      </c>
      <c r="N46" s="11" t="n">
        <v>0.048</v>
      </c>
      <c r="O46" s="11" t="n">
        <v>0.235</v>
      </c>
    </row>
    <row r="47" customFormat="false" ht="13.8" hidden="false" customHeight="false" outlineLevel="0" collapsed="false">
      <c r="A47" s="0" t="n">
        <v>60</v>
      </c>
      <c r="B47" s="11" t="n">
        <v>0.35</v>
      </c>
      <c r="C47" s="11" t="n">
        <v>0.1</v>
      </c>
      <c r="D47" s="11" t="n">
        <v>0.35</v>
      </c>
      <c r="E47" s="11" t="n">
        <v>0.056</v>
      </c>
      <c r="H47" s="11" t="n">
        <v>0.09</v>
      </c>
      <c r="I47" s="11" t="n">
        <v>0.25</v>
      </c>
      <c r="J47" s="11" t="n">
        <v>0.06</v>
      </c>
      <c r="L47" s="11" t="n">
        <v>0.25</v>
      </c>
      <c r="M47" s="11" t="n">
        <v>0.111</v>
      </c>
      <c r="N47" s="11" t="n">
        <v>0.09</v>
      </c>
      <c r="O47" s="11" t="n">
        <v>0.1455</v>
      </c>
    </row>
    <row r="48" customFormat="false" ht="13.8" hidden="false" customHeight="false" outlineLevel="0" collapsed="false">
      <c r="A48" s="0" t="n">
        <v>61</v>
      </c>
      <c r="B48" s="11" t="n">
        <v>0.35</v>
      </c>
      <c r="C48" s="11" t="n">
        <v>0.1</v>
      </c>
      <c r="D48" s="11" t="n">
        <v>0.35</v>
      </c>
      <c r="E48" s="11" t="n">
        <v>0.112</v>
      </c>
      <c r="J48" s="11" t="n">
        <v>0.07</v>
      </c>
      <c r="L48" s="11" t="n">
        <v>0.25</v>
      </c>
      <c r="M48" s="11" t="n">
        <v>0.1165</v>
      </c>
      <c r="N48" s="11" t="n">
        <v>0.1065</v>
      </c>
      <c r="O48" s="11" t="n">
        <v>0.209</v>
      </c>
    </row>
    <row r="49" customFormat="false" ht="13.8" hidden="false" customHeight="false" outlineLevel="0" collapsed="false">
      <c r="A49" s="0" t="n">
        <v>62</v>
      </c>
      <c r="B49" s="11" t="n">
        <v>0.35</v>
      </c>
      <c r="C49" s="11" t="n">
        <v>0.1</v>
      </c>
      <c r="D49" s="11" t="n">
        <v>0.35</v>
      </c>
      <c r="E49" s="11" t="n">
        <v>0.224</v>
      </c>
      <c r="H49" s="11" t="n">
        <v>0.33</v>
      </c>
      <c r="I49" s="11" t="n">
        <v>0.25</v>
      </c>
      <c r="J49" s="11" t="n">
        <v>0.1</v>
      </c>
      <c r="L49" s="11" t="n">
        <v>0.25</v>
      </c>
      <c r="M49" s="11" t="n">
        <v>0.15</v>
      </c>
      <c r="N49" s="11" t="n">
        <v>0.2335</v>
      </c>
      <c r="O49" s="11" t="n">
        <v>0.308</v>
      </c>
    </row>
    <row r="50" customFormat="false" ht="13.8" hidden="false" customHeight="false" outlineLevel="0" collapsed="false">
      <c r="A50" s="0" t="n">
        <v>63</v>
      </c>
      <c r="B50" s="11" t="n">
        <v>0.35</v>
      </c>
      <c r="C50" s="11" t="n">
        <v>0.1</v>
      </c>
      <c r="D50" s="11" t="n">
        <v>0.35</v>
      </c>
      <c r="E50" s="11" t="n">
        <v>0.175</v>
      </c>
      <c r="J50" s="11" t="n">
        <v>0.09</v>
      </c>
      <c r="L50" s="11" t="n">
        <v>1</v>
      </c>
      <c r="M50" s="11" t="n">
        <v>0.15</v>
      </c>
      <c r="N50" s="11" t="n">
        <v>0.2</v>
      </c>
      <c r="O50" s="11" t="n">
        <v>0.25</v>
      </c>
    </row>
    <row r="51" customFormat="false" ht="13.8" hidden="false" customHeight="false" outlineLevel="0" collapsed="false">
      <c r="A51" s="0" t="n">
        <v>64</v>
      </c>
      <c r="B51" s="11" t="n">
        <v>0.35</v>
      </c>
      <c r="C51" s="11" t="n">
        <v>0.1</v>
      </c>
      <c r="D51" s="11" t="n">
        <v>0.35</v>
      </c>
      <c r="E51" s="11" t="n">
        <v>0.175</v>
      </c>
      <c r="J51" s="11" t="n">
        <v>0.12</v>
      </c>
      <c r="M51" s="11" t="n">
        <v>0.15</v>
      </c>
      <c r="N51" s="11" t="n">
        <v>0.55</v>
      </c>
      <c r="O51" s="11" t="n">
        <v>0.6</v>
      </c>
    </row>
    <row r="52" customFormat="false" ht="13.8" hidden="false" customHeight="false" outlineLevel="0" collapsed="false">
      <c r="A52" s="0" t="n">
        <v>65</v>
      </c>
      <c r="B52" s="11" t="n">
        <v>0.35</v>
      </c>
      <c r="C52" s="11" t="n">
        <v>0.35</v>
      </c>
      <c r="D52" s="11" t="n">
        <v>0.35</v>
      </c>
      <c r="E52" s="11" t="n">
        <v>0.25</v>
      </c>
      <c r="H52" s="11" t="n">
        <v>0.33</v>
      </c>
      <c r="I52" s="11" t="n">
        <v>0.33</v>
      </c>
      <c r="J52" s="11" t="n">
        <v>0.2</v>
      </c>
      <c r="K52" s="11" t="n">
        <v>0.22</v>
      </c>
      <c r="N52" s="11" t="n">
        <v>0.45</v>
      </c>
      <c r="O52" s="11" t="n">
        <v>0.45</v>
      </c>
    </row>
    <row r="53" customFormat="false" ht="13.8" hidden="false" customHeight="false" outlineLevel="0" collapsed="false">
      <c r="A53" s="0" t="n">
        <v>66</v>
      </c>
      <c r="B53" s="11" t="n">
        <v>0.2</v>
      </c>
      <c r="C53" s="11" t="n">
        <v>0.35</v>
      </c>
      <c r="D53" s="11" t="n">
        <v>0.2</v>
      </c>
      <c r="E53" s="11" t="n">
        <v>0.15</v>
      </c>
      <c r="J53" s="11" t="n">
        <v>0.2</v>
      </c>
      <c r="K53" s="11" t="n">
        <v>0.22</v>
      </c>
      <c r="N53" s="11" t="n">
        <v>0.2545</v>
      </c>
      <c r="O53" s="11" t="n">
        <v>0.2545</v>
      </c>
    </row>
    <row r="54" customFormat="false" ht="13.8" hidden="false" customHeight="false" outlineLevel="0" collapsed="false">
      <c r="A54" s="0" t="n">
        <v>67</v>
      </c>
      <c r="B54" s="11" t="n">
        <v>0.2</v>
      </c>
      <c r="C54" s="11" t="n">
        <v>0.35</v>
      </c>
      <c r="D54" s="11" t="n">
        <v>0.2</v>
      </c>
      <c r="E54" s="11" t="n">
        <v>0.175</v>
      </c>
      <c r="J54" s="11" t="n">
        <v>0.18</v>
      </c>
      <c r="K54" s="11" t="n">
        <v>0.2</v>
      </c>
      <c r="N54" s="11" t="n">
        <v>0.211</v>
      </c>
      <c r="O54" s="11" t="n">
        <v>0.211</v>
      </c>
    </row>
    <row r="55" customFormat="false" ht="13.8" hidden="false" customHeight="false" outlineLevel="0" collapsed="false">
      <c r="A55" s="0" t="n">
        <v>68</v>
      </c>
      <c r="B55" s="11" t="n">
        <v>0.2</v>
      </c>
      <c r="C55" s="11" t="n">
        <v>0.35</v>
      </c>
      <c r="D55" s="11" t="n">
        <v>0.2</v>
      </c>
      <c r="E55" s="11" t="n">
        <v>0.175</v>
      </c>
      <c r="J55" s="11" t="n">
        <v>0.16</v>
      </c>
      <c r="K55" s="11" t="n">
        <v>0.2</v>
      </c>
      <c r="N55" s="11" t="n">
        <v>0.2165</v>
      </c>
      <c r="O55" s="11" t="n">
        <v>0.2165</v>
      </c>
    </row>
    <row r="56" customFormat="false" ht="13.8" hidden="false" customHeight="false" outlineLevel="0" collapsed="false">
      <c r="A56" s="0" t="n">
        <v>69</v>
      </c>
      <c r="B56" s="11" t="n">
        <v>0.2</v>
      </c>
      <c r="C56" s="11" t="n">
        <v>0.35</v>
      </c>
      <c r="D56" s="11" t="n">
        <v>0.2</v>
      </c>
      <c r="E56" s="11" t="n">
        <v>0.2</v>
      </c>
      <c r="J56" s="11" t="n">
        <v>0.16</v>
      </c>
      <c r="K56" s="11" t="n">
        <v>0.2</v>
      </c>
      <c r="N56" s="11" t="n">
        <v>0.2145</v>
      </c>
      <c r="O56" s="11" t="n">
        <v>0.2145</v>
      </c>
    </row>
    <row r="57" customFormat="false" ht="13.8" hidden="false" customHeight="false" outlineLevel="0" collapsed="false">
      <c r="A57" s="0" t="n">
        <v>70</v>
      </c>
      <c r="B57" s="11" t="n">
        <v>0.2</v>
      </c>
      <c r="C57" s="11" t="n">
        <v>0.35</v>
      </c>
      <c r="D57" s="11" t="n">
        <v>0.2</v>
      </c>
      <c r="E57" s="11" t="n">
        <v>1</v>
      </c>
      <c r="H57" s="11" t="n">
        <v>0.25</v>
      </c>
      <c r="I57" s="11" t="n">
        <v>0.25</v>
      </c>
      <c r="J57" s="11" t="n">
        <v>0.2</v>
      </c>
      <c r="K57" s="11" t="n">
        <v>0.2</v>
      </c>
      <c r="N57" s="11" t="n">
        <v>0.2165</v>
      </c>
      <c r="O57" s="11" t="n">
        <v>0.2165</v>
      </c>
    </row>
    <row r="58" customFormat="false" ht="13.8" hidden="false" customHeight="false" outlineLevel="0" collapsed="false">
      <c r="A58" s="0" t="n">
        <v>71</v>
      </c>
      <c r="B58" s="11" t="n">
        <v>0.2</v>
      </c>
      <c r="C58" s="11" t="n">
        <v>0.2</v>
      </c>
      <c r="D58" s="11" t="n">
        <v>0.2</v>
      </c>
      <c r="E58" s="11" t="n">
        <v>1</v>
      </c>
      <c r="J58" s="11" t="n">
        <v>0.2</v>
      </c>
      <c r="K58" s="11" t="n">
        <v>0.2</v>
      </c>
      <c r="N58" s="11" t="n">
        <v>0.2</v>
      </c>
      <c r="O58" s="11" t="n">
        <v>0.2</v>
      </c>
    </row>
    <row r="59" customFormat="false" ht="13.8" hidden="false" customHeight="false" outlineLevel="0" collapsed="false">
      <c r="A59" s="0" t="n">
        <v>72</v>
      </c>
      <c r="B59" s="11" t="n">
        <v>0.2</v>
      </c>
      <c r="C59" s="11" t="n">
        <v>0.2</v>
      </c>
      <c r="D59" s="11" t="n">
        <v>0.2</v>
      </c>
      <c r="E59" s="11" t="n">
        <v>1</v>
      </c>
      <c r="J59" s="11" t="n">
        <v>0.2</v>
      </c>
      <c r="K59" s="11" t="n">
        <v>0.1775</v>
      </c>
      <c r="N59" s="11" t="n">
        <v>0.2</v>
      </c>
      <c r="O59" s="11" t="n">
        <v>0.2</v>
      </c>
    </row>
    <row r="60" customFormat="false" ht="13.8" hidden="false" customHeight="false" outlineLevel="0" collapsed="false">
      <c r="A60" s="0" t="n">
        <v>73</v>
      </c>
      <c r="B60" s="11" t="n">
        <v>0.2</v>
      </c>
      <c r="C60" s="11" t="n">
        <v>0.2</v>
      </c>
      <c r="D60" s="11" t="n">
        <v>0.2</v>
      </c>
      <c r="E60" s="11" t="n">
        <v>1</v>
      </c>
      <c r="J60" s="11" t="n">
        <v>0.2</v>
      </c>
      <c r="K60" s="11" t="n">
        <v>0.1775</v>
      </c>
      <c r="N60" s="11" t="n">
        <v>0.2</v>
      </c>
      <c r="O60" s="11" t="n">
        <v>0.2</v>
      </c>
    </row>
    <row r="61" customFormat="false" ht="13.8" hidden="false" customHeight="false" outlineLevel="0" collapsed="false">
      <c r="A61" s="0" t="n">
        <v>74</v>
      </c>
      <c r="B61" s="11" t="n">
        <v>0.2</v>
      </c>
      <c r="C61" s="11" t="n">
        <v>0.2</v>
      </c>
      <c r="D61" s="11" t="n">
        <v>0.2</v>
      </c>
      <c r="E61" s="11" t="n">
        <v>1</v>
      </c>
      <c r="J61" s="11" t="n">
        <v>0.2</v>
      </c>
      <c r="K61" s="11" t="n">
        <v>0.1775</v>
      </c>
      <c r="N61" s="11" t="n">
        <v>0.2</v>
      </c>
      <c r="O61" s="11" t="n">
        <v>0.2</v>
      </c>
    </row>
    <row r="62" customFormat="false" ht="13.8" hidden="false" customHeight="false" outlineLevel="0" collapsed="false">
      <c r="A62" s="0" t="n">
        <v>75</v>
      </c>
      <c r="B62" s="11" t="n">
        <v>0.2</v>
      </c>
      <c r="C62" s="11" t="n">
        <v>0.2</v>
      </c>
      <c r="D62" s="11" t="n">
        <v>0.2</v>
      </c>
      <c r="E62" s="11" t="n">
        <v>1</v>
      </c>
      <c r="J62" s="11" t="n">
        <v>1</v>
      </c>
      <c r="K62" s="11" t="n">
        <v>0.1775</v>
      </c>
      <c r="N62" s="11" t="n">
        <v>0.2</v>
      </c>
      <c r="O62" s="11" t="n">
        <v>0.2</v>
      </c>
    </row>
    <row r="63" customFormat="false" ht="13.8" hidden="false" customHeight="false" outlineLevel="0" collapsed="false">
      <c r="A63" s="0" t="n">
        <v>76</v>
      </c>
      <c r="B63" s="11" t="n">
        <v>0.2</v>
      </c>
      <c r="C63" s="11" t="n">
        <v>0.2</v>
      </c>
      <c r="D63" s="11" t="n">
        <v>0.2</v>
      </c>
      <c r="E63" s="11" t="n">
        <v>1</v>
      </c>
      <c r="K63" s="11" t="n">
        <v>0.1775</v>
      </c>
      <c r="N63" s="11" t="n">
        <v>0.2</v>
      </c>
      <c r="O63" s="11" t="n">
        <v>0.2</v>
      </c>
    </row>
    <row r="64" customFormat="false" ht="13.8" hidden="false" customHeight="false" outlineLevel="0" collapsed="false">
      <c r="A64" s="0" t="n">
        <v>77</v>
      </c>
      <c r="B64" s="11" t="n">
        <v>0.2</v>
      </c>
      <c r="C64" s="11" t="n">
        <v>0.2</v>
      </c>
      <c r="D64" s="11" t="n">
        <v>0.2</v>
      </c>
      <c r="E64" s="11" t="n">
        <v>1</v>
      </c>
      <c r="K64" s="11" t="n">
        <v>0.205</v>
      </c>
      <c r="N64" s="11" t="n">
        <v>0.2</v>
      </c>
      <c r="O64" s="11" t="n">
        <v>0.2</v>
      </c>
    </row>
    <row r="65" customFormat="false" ht="13.8" hidden="false" customHeight="false" outlineLevel="0" collapsed="false">
      <c r="A65" s="0" t="n">
        <v>78</v>
      </c>
      <c r="B65" s="11" t="n">
        <v>0.2</v>
      </c>
      <c r="C65" s="11" t="n">
        <v>0.2</v>
      </c>
      <c r="D65" s="11" t="n">
        <v>0.2</v>
      </c>
      <c r="E65" s="11" t="n">
        <v>1</v>
      </c>
      <c r="K65" s="11" t="n">
        <v>0.205</v>
      </c>
      <c r="N65" s="11" t="n">
        <v>0.2</v>
      </c>
      <c r="O65" s="11" t="n">
        <v>0.2</v>
      </c>
    </row>
    <row r="66" customFormat="false" ht="13.8" hidden="false" customHeight="false" outlineLevel="0" collapsed="false">
      <c r="A66" s="0" t="n">
        <v>79</v>
      </c>
      <c r="B66" s="11" t="n">
        <v>0.2</v>
      </c>
      <c r="C66" s="11" t="n">
        <v>0.2</v>
      </c>
      <c r="D66" s="11" t="n">
        <v>0.2</v>
      </c>
      <c r="E66" s="11" t="n">
        <v>1</v>
      </c>
      <c r="K66" s="11" t="n">
        <v>0.205</v>
      </c>
      <c r="N66" s="11" t="n">
        <v>0.2</v>
      </c>
      <c r="O66" s="11" t="n">
        <v>0.2</v>
      </c>
    </row>
    <row r="67" customFormat="false" ht="13.8" hidden="false" customHeight="false" outlineLevel="0" collapsed="false">
      <c r="A67" s="0" t="n">
        <v>80</v>
      </c>
      <c r="B67" s="11" t="n">
        <v>0.2</v>
      </c>
      <c r="C67" s="11" t="n">
        <v>0.2</v>
      </c>
      <c r="D67" s="11" t="n">
        <v>0.2</v>
      </c>
      <c r="E67" s="11" t="n">
        <v>1</v>
      </c>
      <c r="K67" s="11" t="n">
        <v>0.25</v>
      </c>
      <c r="N67" s="11" t="n">
        <v>1</v>
      </c>
      <c r="O67" s="11" t="n">
        <v>1</v>
      </c>
    </row>
    <row r="68" customFormat="false" ht="13.8" hidden="false" customHeight="false" outlineLevel="0" collapsed="false">
      <c r="A68" s="0" t="n">
        <v>81</v>
      </c>
      <c r="B68" s="11" t="n">
        <v>0.2</v>
      </c>
      <c r="C68" s="11" t="n">
        <v>0.2</v>
      </c>
      <c r="D68" s="11" t="n">
        <v>0.2</v>
      </c>
      <c r="E68" s="11" t="n">
        <v>1</v>
      </c>
      <c r="K68" s="11" t="n">
        <v>0.25</v>
      </c>
    </row>
    <row r="69" customFormat="false" ht="13.8" hidden="false" customHeight="false" outlineLevel="0" collapsed="false">
      <c r="A69" s="0" t="n">
        <v>82</v>
      </c>
      <c r="B69" s="11" t="n">
        <v>0.2</v>
      </c>
      <c r="C69" s="11" t="n">
        <v>0.2</v>
      </c>
      <c r="D69" s="11" t="n">
        <v>0.2</v>
      </c>
      <c r="E69" s="11" t="n">
        <v>1</v>
      </c>
      <c r="K69" s="11" t="n">
        <v>0.25</v>
      </c>
    </row>
    <row r="70" customFormat="false" ht="13.8" hidden="false" customHeight="false" outlineLevel="0" collapsed="false">
      <c r="A70" s="0" t="n">
        <v>83</v>
      </c>
      <c r="B70" s="11" t="n">
        <v>0.2</v>
      </c>
      <c r="C70" s="11" t="n">
        <v>0.2</v>
      </c>
      <c r="D70" s="11" t="n">
        <v>0.2</v>
      </c>
      <c r="E70" s="11" t="n">
        <v>1</v>
      </c>
      <c r="K70" s="11" t="n">
        <v>0.25</v>
      </c>
    </row>
    <row r="71" customFormat="false" ht="13.8" hidden="false" customHeight="false" outlineLevel="0" collapsed="false">
      <c r="A71" s="0" t="n">
        <v>84</v>
      </c>
      <c r="B71" s="11" t="n">
        <v>0.2</v>
      </c>
      <c r="C71" s="11" t="n">
        <v>0.2</v>
      </c>
      <c r="D71" s="11" t="n">
        <v>0.2</v>
      </c>
      <c r="E71" s="11" t="n">
        <v>1</v>
      </c>
      <c r="K71" s="11" t="n">
        <v>0.25</v>
      </c>
    </row>
    <row r="72" customFormat="false" ht="13.8" hidden="false" customHeight="false" outlineLevel="0" collapsed="false">
      <c r="A72" s="0" t="n">
        <v>85</v>
      </c>
      <c r="B72" s="11" t="n">
        <v>1</v>
      </c>
      <c r="C72" s="11" t="n">
        <v>1</v>
      </c>
      <c r="D72" s="11" t="n">
        <v>1</v>
      </c>
      <c r="E72" s="11" t="n">
        <v>1</v>
      </c>
      <c r="K72" s="11" t="n">
        <v>1</v>
      </c>
    </row>
  </sheetData>
  <mergeCells count="2">
    <mergeCell ref="H2:O2"/>
    <mergeCell ref="B5:D5"/>
  </mergeCells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Z186"/>
  <sheetViews>
    <sheetView showFormulas="false" showGridLines="true" showRowColHeaders="true" showZeros="true" rightToLeft="false" tabSelected="false" showOutlineSymbols="true" defaultGridColor="true" view="normal" topLeftCell="A37" colorId="64" zoomScale="75" zoomScaleNormal="75" zoomScalePageLayoutView="100" workbookViewId="0">
      <selection pane="topLeft" activeCell="O37" activeCellId="0" sqref="O37"/>
    </sheetView>
  </sheetViews>
  <sheetFormatPr defaultRowHeight="15" zeroHeight="false" outlineLevelRow="0" outlineLevelCol="0"/>
  <cols>
    <col collapsed="false" customWidth="true" hidden="false" outlineLevel="0" max="1" min="1" style="0" width="8.67"/>
    <col collapsed="false" customWidth="true" hidden="false" outlineLevel="0" max="2" min="2" style="0" width="17.4"/>
    <col collapsed="false" customWidth="true" hidden="false" outlineLevel="0" max="1025" min="3" style="0" width="8.67"/>
  </cols>
  <sheetData>
    <row r="1" customFormat="false" ht="15" hidden="false" customHeight="false" outlineLevel="0" collapsed="false">
      <c r="A1" s="3" t="s">
        <v>64</v>
      </c>
    </row>
    <row r="2" customFormat="false" ht="13.8" hidden="false" customHeight="false" outlineLevel="0" collapsed="false">
      <c r="B2" s="0" t="s">
        <v>185</v>
      </c>
      <c r="C2" s="21" t="n">
        <v>0.075</v>
      </c>
      <c r="R2" s="0" t="s">
        <v>186</v>
      </c>
    </row>
    <row r="3" customFormat="false" ht="13.8" hidden="false" customHeight="false" outlineLevel="0" collapsed="false">
      <c r="B3" s="0" t="s">
        <v>187</v>
      </c>
      <c r="C3" s="21" t="n">
        <v>0.025</v>
      </c>
      <c r="R3" s="0" t="s">
        <v>188</v>
      </c>
      <c r="S3" s="0" t="s">
        <v>189</v>
      </c>
      <c r="T3" s="0" t="s">
        <v>190</v>
      </c>
      <c r="U3" s="0" t="s">
        <v>188</v>
      </c>
      <c r="V3" s="0" t="s">
        <v>189</v>
      </c>
      <c r="W3" s="0" t="s">
        <v>190</v>
      </c>
    </row>
    <row r="4" customFormat="false" ht="13.8" hidden="false" customHeight="false" outlineLevel="0" collapsed="false">
      <c r="B4" s="0" t="s">
        <v>191</v>
      </c>
      <c r="D4" s="0" t="s">
        <v>192</v>
      </c>
      <c r="R4" s="0" t="n">
        <v>19</v>
      </c>
      <c r="S4" s="0" t="n">
        <v>0</v>
      </c>
      <c r="T4" s="0" t="s">
        <v>193</v>
      </c>
      <c r="U4" s="0" t="n">
        <v>45</v>
      </c>
      <c r="V4" s="0" t="n">
        <v>0.027</v>
      </c>
      <c r="W4" s="0" t="s">
        <v>193</v>
      </c>
    </row>
    <row r="5" customFormat="false" ht="13.8" hidden="false" customHeight="false" outlineLevel="0" collapsed="false">
      <c r="R5" s="0" t="n">
        <v>20</v>
      </c>
      <c r="S5" s="0" t="n">
        <v>0.065</v>
      </c>
      <c r="T5" s="0" t="s">
        <v>193</v>
      </c>
      <c r="U5" s="0" t="n">
        <v>46</v>
      </c>
      <c r="V5" s="0" t="n">
        <v>0.026</v>
      </c>
      <c r="W5" s="0" t="s">
        <v>193</v>
      </c>
    </row>
    <row r="6" customFormat="false" ht="13.8" hidden="false" customHeight="false" outlineLevel="0" collapsed="false">
      <c r="R6" s="0" t="n">
        <v>21</v>
      </c>
      <c r="S6" s="0" t="n">
        <v>0.061</v>
      </c>
      <c r="T6" s="0" t="s">
        <v>193</v>
      </c>
      <c r="U6" s="0" t="n">
        <v>47</v>
      </c>
      <c r="V6" s="0" t="n">
        <v>0.025</v>
      </c>
      <c r="W6" s="0" t="s">
        <v>193</v>
      </c>
    </row>
    <row r="7" customFormat="false" ht="13.8" hidden="false" customHeight="false" outlineLevel="0" collapsed="false">
      <c r="R7" s="0" t="n">
        <v>22</v>
      </c>
      <c r="S7" s="0" t="n">
        <v>0.057</v>
      </c>
      <c r="T7" s="0" t="s">
        <v>193</v>
      </c>
      <c r="U7" s="0" t="n">
        <v>48</v>
      </c>
      <c r="V7" s="0" t="n">
        <v>0.024</v>
      </c>
      <c r="W7" s="0" t="s">
        <v>193</v>
      </c>
    </row>
    <row r="8" customFormat="false" ht="13.8" hidden="false" customHeight="false" outlineLevel="0" collapsed="false">
      <c r="R8" s="0" t="n">
        <v>23</v>
      </c>
      <c r="S8" s="0" t="n">
        <v>0.054</v>
      </c>
      <c r="T8" s="0" t="s">
        <v>193</v>
      </c>
      <c r="U8" s="0" t="n">
        <v>49</v>
      </c>
      <c r="V8" s="0" t="n">
        <v>0.023</v>
      </c>
      <c r="W8" s="0" t="s">
        <v>193</v>
      </c>
    </row>
    <row r="9" customFormat="false" ht="13.8" hidden="false" customHeight="false" outlineLevel="0" collapsed="false">
      <c r="R9" s="0" t="n">
        <v>24</v>
      </c>
      <c r="S9" s="0" t="n">
        <v>0.052</v>
      </c>
      <c r="T9" s="0" t="s">
        <v>193</v>
      </c>
      <c r="U9" s="0" t="n">
        <v>50</v>
      </c>
      <c r="V9" s="0" t="n">
        <v>0.022</v>
      </c>
      <c r="W9" s="0" t="n">
        <v>0.16</v>
      </c>
    </row>
    <row r="10" customFormat="false" ht="13.8" hidden="false" customHeight="false" outlineLevel="0" collapsed="false">
      <c r="R10" s="0" t="n">
        <v>25</v>
      </c>
      <c r="S10" s="0" t="n">
        <v>0.049</v>
      </c>
      <c r="T10" s="0" t="s">
        <v>193</v>
      </c>
      <c r="U10" s="0" t="n">
        <v>51</v>
      </c>
      <c r="V10" s="0" t="n">
        <v>0.022</v>
      </c>
      <c r="W10" s="0" t="n">
        <v>0.16</v>
      </c>
    </row>
    <row r="11" customFormat="false" ht="13.8" hidden="false" customHeight="false" outlineLevel="0" collapsed="false">
      <c r="R11" s="0" t="n">
        <v>26</v>
      </c>
      <c r="S11" s="0" t="n">
        <v>0.047</v>
      </c>
      <c r="T11" s="0" t="s">
        <v>193</v>
      </c>
      <c r="U11" s="0" t="n">
        <v>52</v>
      </c>
      <c r="V11" s="0" t="n">
        <v>0.021</v>
      </c>
      <c r="W11" s="0" t="n">
        <v>0.08</v>
      </c>
    </row>
    <row r="12" customFormat="false" ht="13.8" hidden="false" customHeight="false" outlineLevel="0" collapsed="false">
      <c r="R12" s="0" t="n">
        <v>27</v>
      </c>
      <c r="S12" s="0" t="n">
        <v>0.045</v>
      </c>
      <c r="T12" s="0" t="s">
        <v>193</v>
      </c>
      <c r="U12" s="0" t="n">
        <v>53</v>
      </c>
      <c r="V12" s="0" t="n">
        <v>0.02</v>
      </c>
      <c r="W12" s="0" t="n">
        <v>0.08</v>
      </c>
    </row>
    <row r="13" customFormat="false" ht="13.8" hidden="false" customHeight="false" outlineLevel="0" collapsed="false">
      <c r="R13" s="0" t="n">
        <v>28</v>
      </c>
      <c r="S13" s="0" t="n">
        <v>0.043</v>
      </c>
      <c r="T13" s="0" t="s">
        <v>193</v>
      </c>
      <c r="U13" s="0" t="n">
        <v>54</v>
      </c>
      <c r="V13" s="0" t="n">
        <v>0.019</v>
      </c>
      <c r="W13" s="0" t="n">
        <v>0.08</v>
      </c>
    </row>
    <row r="14" customFormat="false" ht="13.8" hidden="false" customHeight="false" outlineLevel="0" collapsed="false">
      <c r="R14" s="0" t="n">
        <v>29</v>
      </c>
      <c r="S14" s="0" t="n">
        <v>0.041</v>
      </c>
      <c r="T14" s="0" t="s">
        <v>193</v>
      </c>
      <c r="U14" s="0" t="n">
        <v>55</v>
      </c>
      <c r="V14" s="0" t="n">
        <v>0.018</v>
      </c>
      <c r="W14" s="0" t="n">
        <v>0.04</v>
      </c>
    </row>
    <row r="15" customFormat="false" ht="13.8" hidden="false" customHeight="false" outlineLevel="0" collapsed="false">
      <c r="R15" s="0" t="n">
        <v>30</v>
      </c>
      <c r="S15" s="0" t="n">
        <v>0.039</v>
      </c>
      <c r="T15" s="0" t="s">
        <v>193</v>
      </c>
      <c r="U15" s="0" t="n">
        <v>56</v>
      </c>
      <c r="V15" s="0" t="s">
        <v>193</v>
      </c>
      <c r="W15" s="0" t="n">
        <v>0.034</v>
      </c>
    </row>
    <row r="16" customFormat="false" ht="13.8" hidden="false" customHeight="false" outlineLevel="0" collapsed="false">
      <c r="R16" s="0" t="n">
        <v>31</v>
      </c>
      <c r="S16" s="0" t="n">
        <v>0.037</v>
      </c>
      <c r="T16" s="0" t="s">
        <v>193</v>
      </c>
      <c r="U16" s="0" t="n">
        <v>57</v>
      </c>
      <c r="V16" s="0" t="s">
        <v>193</v>
      </c>
      <c r="W16" s="0" t="n">
        <v>0.045</v>
      </c>
    </row>
    <row r="17" customFormat="false" ht="13.8" hidden="false" customHeight="false" outlineLevel="0" collapsed="false">
      <c r="R17" s="0" t="n">
        <v>32</v>
      </c>
      <c r="S17" s="0" t="n">
        <v>0.036</v>
      </c>
      <c r="T17" s="0" t="s">
        <v>193</v>
      </c>
      <c r="U17" s="0" t="n">
        <v>58</v>
      </c>
      <c r="V17" s="0" t="s">
        <v>193</v>
      </c>
      <c r="W17" s="0" t="n">
        <v>0.05</v>
      </c>
    </row>
    <row r="18" customFormat="false" ht="13.8" hidden="false" customHeight="false" outlineLevel="0" collapsed="false">
      <c r="R18" s="0" t="n">
        <v>33</v>
      </c>
      <c r="S18" s="0" t="n">
        <v>0.035</v>
      </c>
      <c r="T18" s="0" t="s">
        <v>193</v>
      </c>
      <c r="U18" s="0" t="n">
        <v>59</v>
      </c>
      <c r="V18" s="0" t="s">
        <v>193</v>
      </c>
      <c r="W18" s="0" t="n">
        <v>0.056</v>
      </c>
    </row>
    <row r="19" customFormat="false" ht="13.8" hidden="false" customHeight="false" outlineLevel="0" collapsed="false">
      <c r="R19" s="0" t="n">
        <v>34</v>
      </c>
      <c r="S19" s="0" t="n">
        <v>0.034</v>
      </c>
      <c r="T19" s="0" t="s">
        <v>193</v>
      </c>
      <c r="U19" s="0" t="n">
        <v>60</v>
      </c>
      <c r="V19" s="0" t="s">
        <v>193</v>
      </c>
      <c r="W19" s="0" t="n">
        <v>0.056</v>
      </c>
    </row>
    <row r="20" customFormat="false" ht="13.8" hidden="false" customHeight="false" outlineLevel="0" collapsed="false">
      <c r="R20" s="0" t="n">
        <v>35</v>
      </c>
      <c r="S20" s="0" t="n">
        <v>0.033</v>
      </c>
      <c r="T20" s="0" t="s">
        <v>193</v>
      </c>
      <c r="U20" s="0" t="n">
        <v>61</v>
      </c>
      <c r="V20" s="0" t="s">
        <v>193</v>
      </c>
      <c r="W20" s="0" t="n">
        <v>0.112</v>
      </c>
    </row>
    <row r="21" customFormat="false" ht="13.8" hidden="false" customHeight="false" outlineLevel="0" collapsed="false">
      <c r="R21" s="0" t="n">
        <v>36</v>
      </c>
      <c r="S21" s="0" t="n">
        <v>0.032</v>
      </c>
      <c r="T21" s="0" t="s">
        <v>193</v>
      </c>
      <c r="U21" s="0" t="n">
        <v>62</v>
      </c>
      <c r="V21" s="0" t="s">
        <v>193</v>
      </c>
      <c r="W21" s="0" t="n">
        <v>0.224</v>
      </c>
    </row>
    <row r="22" customFormat="false" ht="13.8" hidden="false" customHeight="false" outlineLevel="0" collapsed="false">
      <c r="R22" s="0" t="n">
        <v>37</v>
      </c>
      <c r="S22" s="0" t="n">
        <v>0.032</v>
      </c>
      <c r="T22" s="0" t="s">
        <v>193</v>
      </c>
      <c r="U22" s="0" t="n">
        <v>63</v>
      </c>
      <c r="V22" s="0" t="s">
        <v>193</v>
      </c>
      <c r="W22" s="0" t="n">
        <v>0.175</v>
      </c>
    </row>
    <row r="23" customFormat="false" ht="13.8" hidden="false" customHeight="false" outlineLevel="0" collapsed="false">
      <c r="R23" s="0" t="n">
        <v>38</v>
      </c>
      <c r="S23" s="0" t="n">
        <v>0.031</v>
      </c>
      <c r="T23" s="0" t="s">
        <v>193</v>
      </c>
      <c r="U23" s="0" t="n">
        <v>64</v>
      </c>
      <c r="V23" s="0" t="s">
        <v>193</v>
      </c>
      <c r="W23" s="0" t="n">
        <v>0.175</v>
      </c>
    </row>
    <row r="24" customFormat="false" ht="13.8" hidden="false" customHeight="false" outlineLevel="0" collapsed="false">
      <c r="R24" s="0" t="n">
        <v>39</v>
      </c>
      <c r="S24" s="0" t="n">
        <v>0.031</v>
      </c>
      <c r="T24" s="0" t="s">
        <v>193</v>
      </c>
      <c r="U24" s="0" t="n">
        <v>65</v>
      </c>
      <c r="V24" s="0" t="s">
        <v>193</v>
      </c>
      <c r="W24" s="0" t="n">
        <v>0.25</v>
      </c>
    </row>
    <row r="25" customFormat="false" ht="13.8" hidden="false" customHeight="false" outlineLevel="0" collapsed="false">
      <c r="R25" s="0" t="n">
        <v>40</v>
      </c>
      <c r="S25" s="0" t="n">
        <v>0.03</v>
      </c>
      <c r="T25" s="0" t="s">
        <v>193</v>
      </c>
      <c r="U25" s="0" t="n">
        <v>66</v>
      </c>
      <c r="V25" s="0" t="s">
        <v>193</v>
      </c>
      <c r="W25" s="0" t="n">
        <v>0.15</v>
      </c>
    </row>
    <row r="26" customFormat="false" ht="13.8" hidden="false" customHeight="false" outlineLevel="0" collapsed="false">
      <c r="R26" s="0" t="n">
        <v>41</v>
      </c>
      <c r="S26" s="0" t="n">
        <v>0.03</v>
      </c>
      <c r="T26" s="0" t="s">
        <v>193</v>
      </c>
      <c r="U26" s="0" t="n">
        <v>67</v>
      </c>
      <c r="V26" s="0" t="s">
        <v>193</v>
      </c>
      <c r="W26" s="0" t="n">
        <v>0.175</v>
      </c>
    </row>
    <row r="27" customFormat="false" ht="13.8" hidden="false" customHeight="false" outlineLevel="0" collapsed="false">
      <c r="R27" s="0" t="n">
        <v>42</v>
      </c>
      <c r="S27" s="0" t="n">
        <v>0.029</v>
      </c>
      <c r="T27" s="0" t="s">
        <v>193</v>
      </c>
      <c r="U27" s="0" t="n">
        <v>68</v>
      </c>
      <c r="V27" s="0" t="s">
        <v>193</v>
      </c>
      <c r="W27" s="0" t="n">
        <v>0.175</v>
      </c>
    </row>
    <row r="28" customFormat="false" ht="13.8" hidden="false" customHeight="false" outlineLevel="0" collapsed="false">
      <c r="R28" s="0" t="n">
        <v>43</v>
      </c>
      <c r="S28" s="0" t="n">
        <v>0.029</v>
      </c>
      <c r="T28" s="0" t="s">
        <v>193</v>
      </c>
      <c r="U28" s="0" t="n">
        <v>69</v>
      </c>
      <c r="V28" s="0" t="s">
        <v>193</v>
      </c>
      <c r="W28" s="0" t="n">
        <v>0.2</v>
      </c>
    </row>
    <row r="29" customFormat="false" ht="13.8" hidden="false" customHeight="false" outlineLevel="0" collapsed="false">
      <c r="R29" s="0" t="n">
        <v>44</v>
      </c>
      <c r="S29" s="0" t="n">
        <v>0.028</v>
      </c>
      <c r="T29" s="0" t="s">
        <v>193</v>
      </c>
      <c r="U29" s="0" t="n">
        <v>70</v>
      </c>
      <c r="V29" s="0" t="s">
        <v>193</v>
      </c>
      <c r="W29" s="0" t="n">
        <v>1</v>
      </c>
    </row>
    <row r="30" customFormat="false" ht="13.8" hidden="false" customHeight="false" outlineLevel="0" collapsed="false"/>
    <row r="31" customFormat="false" ht="13.8" hidden="false" customHeight="false" outlineLevel="0" collapsed="false"/>
    <row r="32" customFormat="false" ht="13.8" hidden="false" customHeight="false" outlineLevel="0" collapsed="false">
      <c r="R32" s="0" t="s">
        <v>194</v>
      </c>
    </row>
    <row r="33" customFormat="false" ht="13.8" hidden="false" customHeight="false" outlineLevel="0" collapsed="false"/>
    <row r="34" customFormat="false" ht="13.8" hidden="false" customHeight="false" outlineLevel="0" collapsed="false">
      <c r="R34" s="0" t="s">
        <v>188</v>
      </c>
      <c r="S34" s="0" t="s">
        <v>195</v>
      </c>
      <c r="T34" s="0" t="s">
        <v>196</v>
      </c>
      <c r="U34" s="0" t="s">
        <v>195</v>
      </c>
      <c r="V34" s="0" t="s">
        <v>196</v>
      </c>
    </row>
    <row r="35" customFormat="false" ht="13.8" hidden="false" customHeight="false" outlineLevel="0" collapsed="false">
      <c r="R35" s="0" t="n">
        <v>19</v>
      </c>
      <c r="S35" s="0" t="n">
        <v>0.036</v>
      </c>
      <c r="T35" s="0" t="n">
        <v>0.072</v>
      </c>
      <c r="U35" s="0" t="n">
        <v>0.043</v>
      </c>
      <c r="V35" s="0" t="n">
        <v>0.0864</v>
      </c>
    </row>
    <row r="36" customFormat="false" ht="13.8" hidden="false" customHeight="false" outlineLevel="0" collapsed="false">
      <c r="R36" s="0" t="n">
        <v>20</v>
      </c>
      <c r="S36" s="0" t="n">
        <v>0.036</v>
      </c>
      <c r="T36" s="0" t="n">
        <v>0.072</v>
      </c>
      <c r="U36" s="0" t="n">
        <v>0.043</v>
      </c>
      <c r="V36" s="0" t="n">
        <v>0.0864</v>
      </c>
    </row>
    <row r="37" customFormat="false" ht="13.8" hidden="false" customHeight="false" outlineLevel="0" collapsed="false">
      <c r="R37" s="0" t="n">
        <v>21</v>
      </c>
      <c r="S37" s="0" t="n">
        <v>0.036</v>
      </c>
      <c r="T37" s="0" t="n">
        <v>0.072</v>
      </c>
      <c r="U37" s="0" t="n">
        <v>0.043</v>
      </c>
      <c r="V37" s="0" t="n">
        <v>0.0864</v>
      </c>
    </row>
    <row r="38" customFormat="false" ht="13.8" hidden="false" customHeight="false" outlineLevel="0" collapsed="false">
      <c r="R38" s="0" t="n">
        <v>22</v>
      </c>
      <c r="S38" s="0" t="n">
        <v>0.036</v>
      </c>
      <c r="T38" s="0" t="n">
        <v>0.072</v>
      </c>
      <c r="U38" s="0" t="n">
        <v>0.043</v>
      </c>
      <c r="V38" s="0" t="n">
        <v>0.0864</v>
      </c>
    </row>
    <row r="39" customFormat="false" ht="13.8" hidden="false" customHeight="false" outlineLevel="0" collapsed="false">
      <c r="R39" s="0" t="n">
        <v>23</v>
      </c>
      <c r="S39" s="0" t="n">
        <v>0.036</v>
      </c>
      <c r="T39" s="0" t="n">
        <v>0.072</v>
      </c>
      <c r="U39" s="0" t="n">
        <v>0.043</v>
      </c>
      <c r="V39" s="0" t="n">
        <v>0.0864</v>
      </c>
    </row>
    <row r="40" customFormat="false" ht="13.8" hidden="false" customHeight="false" outlineLevel="0" collapsed="false">
      <c r="R40" s="0" t="n">
        <v>24</v>
      </c>
      <c r="S40" s="0" t="n">
        <v>0.036</v>
      </c>
      <c r="T40" s="0" t="n">
        <v>0.072</v>
      </c>
      <c r="U40" s="0" t="n">
        <v>0.043</v>
      </c>
      <c r="V40" s="0" t="n">
        <v>0.0864</v>
      </c>
    </row>
    <row r="41" customFormat="false" ht="13.8" hidden="false" customHeight="false" outlineLevel="0" collapsed="false">
      <c r="R41" s="0" t="n">
        <v>25</v>
      </c>
      <c r="S41" s="0" t="n">
        <v>0.036</v>
      </c>
      <c r="T41" s="0" t="n">
        <v>0.072</v>
      </c>
      <c r="U41" s="0" t="n">
        <v>0.043</v>
      </c>
      <c r="V41" s="0" t="n">
        <v>0.0864</v>
      </c>
    </row>
    <row r="42" customFormat="false" ht="13.8" hidden="false" customHeight="false" outlineLevel="0" collapsed="false">
      <c r="R42" s="0" t="n">
        <v>26</v>
      </c>
      <c r="S42" s="0" t="n">
        <v>0.036</v>
      </c>
      <c r="T42" s="0" t="n">
        <v>0.072</v>
      </c>
      <c r="U42" s="0" t="n">
        <v>0.043</v>
      </c>
      <c r="V42" s="0" t="n">
        <v>0.0864</v>
      </c>
    </row>
    <row r="43" customFormat="false" ht="13.8" hidden="false" customHeight="false" outlineLevel="0" collapsed="false">
      <c r="R43" s="0" t="n">
        <v>27</v>
      </c>
      <c r="S43" s="0" t="n">
        <v>0.036</v>
      </c>
      <c r="T43" s="0" t="n">
        <v>0.072</v>
      </c>
      <c r="U43" s="0" t="n">
        <v>0.043</v>
      </c>
      <c r="V43" s="0" t="n">
        <v>0.0864</v>
      </c>
    </row>
    <row r="44" customFormat="false" ht="13.8" hidden="false" customHeight="false" outlineLevel="0" collapsed="false">
      <c r="R44" s="0" t="n">
        <v>28</v>
      </c>
      <c r="S44" s="0" t="n">
        <v>0.036</v>
      </c>
      <c r="T44" s="0" t="n">
        <v>0.072</v>
      </c>
      <c r="U44" s="0" t="n">
        <v>0.043</v>
      </c>
      <c r="V44" s="0" t="n">
        <v>0.0864</v>
      </c>
    </row>
    <row r="45" customFormat="false" ht="13.8" hidden="false" customHeight="false" outlineLevel="0" collapsed="false">
      <c r="R45" s="0" t="n">
        <v>29</v>
      </c>
      <c r="S45" s="0" t="n">
        <v>0.036</v>
      </c>
      <c r="T45" s="0" t="n">
        <v>0.072</v>
      </c>
      <c r="U45" s="0" t="n">
        <v>0.043</v>
      </c>
      <c r="V45" s="0" t="n">
        <v>0.0864</v>
      </c>
    </row>
    <row r="46" customFormat="false" ht="13.8" hidden="false" customHeight="false" outlineLevel="0" collapsed="false">
      <c r="R46" s="0" t="n">
        <v>30</v>
      </c>
      <c r="S46" s="0" t="n">
        <v>0.036</v>
      </c>
      <c r="T46" s="0" t="n">
        <v>0.072</v>
      </c>
      <c r="U46" s="0" t="n">
        <v>0.043</v>
      </c>
      <c r="V46" s="0" t="n">
        <v>0.0864</v>
      </c>
    </row>
    <row r="47" customFormat="false" ht="13.8" hidden="false" customHeight="false" outlineLevel="0" collapsed="false">
      <c r="R47" s="0" t="n">
        <v>31</v>
      </c>
      <c r="S47" s="0" t="n">
        <v>0.036</v>
      </c>
      <c r="T47" s="0" t="n">
        <v>0.072</v>
      </c>
      <c r="U47" s="0" t="n">
        <v>0.043</v>
      </c>
      <c r="V47" s="0" t="n">
        <v>0.0864</v>
      </c>
    </row>
    <row r="48" customFormat="false" ht="13.8" hidden="false" customHeight="false" outlineLevel="0" collapsed="false">
      <c r="R48" s="0" t="n">
        <v>32</v>
      </c>
      <c r="S48" s="0" t="n">
        <v>0.036</v>
      </c>
      <c r="T48" s="0" t="n">
        <v>0.072</v>
      </c>
      <c r="U48" s="0" t="n">
        <v>0.043</v>
      </c>
      <c r="V48" s="0" t="n">
        <v>0.0864</v>
      </c>
    </row>
    <row r="49" customFormat="false" ht="13.8" hidden="false" customHeight="false" outlineLevel="0" collapsed="false">
      <c r="R49" s="0" t="n">
        <v>33</v>
      </c>
      <c r="S49" s="0" t="n">
        <v>0.036</v>
      </c>
      <c r="T49" s="0" t="n">
        <v>0.072</v>
      </c>
      <c r="U49" s="0" t="n">
        <v>0.043</v>
      </c>
      <c r="V49" s="0" t="n">
        <v>0.0864</v>
      </c>
    </row>
    <row r="50" customFormat="false" ht="13.8" hidden="false" customHeight="false" outlineLevel="0" collapsed="false">
      <c r="R50" s="0" t="n">
        <v>34</v>
      </c>
      <c r="S50" s="0" t="n">
        <v>0.036</v>
      </c>
      <c r="T50" s="0" t="n">
        <v>0.072</v>
      </c>
      <c r="U50" s="0" t="n">
        <v>0.043</v>
      </c>
      <c r="V50" s="0" t="n">
        <v>0.0864</v>
      </c>
    </row>
    <row r="51" customFormat="false" ht="13.8" hidden="false" customHeight="false" outlineLevel="0" collapsed="false">
      <c r="R51" s="0" t="n">
        <v>35</v>
      </c>
      <c r="S51" s="0" t="n">
        <v>0.036</v>
      </c>
      <c r="T51" s="0" t="n">
        <v>0.072</v>
      </c>
      <c r="U51" s="0" t="n">
        <v>0.043</v>
      </c>
      <c r="V51" s="0" t="n">
        <v>0.0864</v>
      </c>
    </row>
    <row r="52" customFormat="false" ht="13.8" hidden="false" customHeight="false" outlineLevel="0" collapsed="false"/>
    <row r="53" customFormat="false" ht="13.8" hidden="false" customHeight="false" outlineLevel="0" collapsed="false"/>
    <row r="54" customFormat="false" ht="13.8" hidden="false" customHeight="false" outlineLevel="0" collapsed="false"/>
    <row r="55" customFormat="false" ht="13.8" hidden="false" customHeight="false" outlineLevel="0" collapsed="false"/>
    <row r="56" customFormat="false" ht="13.8" hidden="false" customHeight="false" outlineLevel="0" collapsed="false"/>
    <row r="57" customFormat="false" ht="13.8" hidden="false" customHeight="false" outlineLevel="0" collapsed="false">
      <c r="R57" s="0" t="s">
        <v>197</v>
      </c>
    </row>
    <row r="58" customFormat="false" ht="13.8" hidden="false" customHeight="false" outlineLevel="0" collapsed="false">
      <c r="R58" s="0" t="s">
        <v>188</v>
      </c>
      <c r="S58" s="0" t="s">
        <v>198</v>
      </c>
      <c r="T58" s="0" t="s">
        <v>188</v>
      </c>
      <c r="U58" s="0" t="s">
        <v>198</v>
      </c>
    </row>
    <row r="59" customFormat="false" ht="233.3" hidden="false" customHeight="false" outlineLevel="0" collapsed="false">
      <c r="R59" s="22" t="s">
        <v>199</v>
      </c>
      <c r="S59" s="22" t="s">
        <v>200</v>
      </c>
      <c r="T59" s="22" t="s">
        <v>201</v>
      </c>
      <c r="U59" s="22" t="s">
        <v>202</v>
      </c>
      <c r="V59" s="22" t="s">
        <v>203</v>
      </c>
      <c r="W59" s="22" t="s">
        <v>204</v>
      </c>
    </row>
    <row r="60" customFormat="false" ht="13.8" hidden="false" customHeight="false" outlineLevel="0" collapsed="false">
      <c r="R60" s="0" t="s">
        <v>188</v>
      </c>
      <c r="S60" s="0" t="s">
        <v>205</v>
      </c>
      <c r="T60" s="0" t="s">
        <v>206</v>
      </c>
      <c r="U60" s="0" t="s">
        <v>188</v>
      </c>
      <c r="V60" s="0" t="s">
        <v>205</v>
      </c>
      <c r="W60" s="0" t="s">
        <v>206</v>
      </c>
    </row>
    <row r="61" customFormat="false" ht="233.3" hidden="false" customHeight="false" outlineLevel="0" collapsed="false">
      <c r="R61" s="22" t="s">
        <v>199</v>
      </c>
      <c r="S61" s="22" t="s">
        <v>207</v>
      </c>
      <c r="T61" s="22" t="s">
        <v>208</v>
      </c>
      <c r="U61" s="22" t="s">
        <v>202</v>
      </c>
      <c r="V61" s="22" t="s">
        <v>209</v>
      </c>
      <c r="W61" s="22" t="s">
        <v>210</v>
      </c>
    </row>
    <row r="62" customFormat="false" ht="13.8" hidden="false" customHeight="false" outlineLevel="0" collapsed="false"/>
    <row r="63" customFormat="false" ht="13.8" hidden="false" customHeight="false" outlineLevel="0" collapsed="false"/>
    <row r="64" customFormat="false" ht="13.8" hidden="false" customHeight="false" outlineLevel="0" collapsed="false"/>
    <row r="65" customFormat="false" ht="13.8" hidden="false" customHeight="false" outlineLevel="0" collapsed="false">
      <c r="R65" s="0" t="s">
        <v>211</v>
      </c>
    </row>
    <row r="66" customFormat="false" ht="13.8" hidden="false" customHeight="false" outlineLevel="0" collapsed="false">
      <c r="R66" s="0" t="s">
        <v>212</v>
      </c>
    </row>
    <row r="67" customFormat="false" ht="13.8" hidden="false" customHeight="false" outlineLevel="0" collapsed="false">
      <c r="R67" s="0" t="s">
        <v>188</v>
      </c>
      <c r="S67" s="0" t="s">
        <v>213</v>
      </c>
      <c r="T67" s="0" t="s">
        <v>214</v>
      </c>
      <c r="U67" s="0" t="s">
        <v>188</v>
      </c>
      <c r="V67" s="0" t="s">
        <v>213</v>
      </c>
      <c r="W67" s="0" t="s">
        <v>214</v>
      </c>
    </row>
    <row r="68" customFormat="false" ht="13.8" hidden="false" customHeight="false" outlineLevel="0" collapsed="false">
      <c r="R68" s="0" t="n">
        <v>50</v>
      </c>
      <c r="S68" s="0" t="n">
        <v>0.00542</v>
      </c>
      <c r="T68" s="0" t="n">
        <v>0.00224</v>
      </c>
      <c r="U68" s="0" t="n">
        <v>86</v>
      </c>
      <c r="V68" s="0" t="n">
        <v>0.12387</v>
      </c>
      <c r="W68" s="0" t="n">
        <v>0.08816</v>
      </c>
    </row>
    <row r="69" customFormat="false" ht="13.8" hidden="false" customHeight="false" outlineLevel="0" collapsed="false">
      <c r="R69" s="0" t="n">
        <v>51</v>
      </c>
      <c r="S69" s="0" t="n">
        <v>0.00565</v>
      </c>
      <c r="T69" s="0" t="n">
        <v>0.00232</v>
      </c>
      <c r="U69" s="0" t="n">
        <v>87</v>
      </c>
      <c r="V69" s="0" t="n">
        <v>0.13682</v>
      </c>
      <c r="W69" s="0" t="n">
        <v>0.09816</v>
      </c>
    </row>
    <row r="70" customFormat="false" ht="13.8" hidden="false" customHeight="false" outlineLevel="0" collapsed="false">
      <c r="R70" s="0" t="n">
        <v>52</v>
      </c>
      <c r="S70" s="0" t="n">
        <v>0.00583</v>
      </c>
      <c r="T70" s="0" t="n">
        <v>0.00248</v>
      </c>
      <c r="U70" s="0" t="n">
        <v>88</v>
      </c>
      <c r="V70" s="0" t="n">
        <v>0.151</v>
      </c>
      <c r="W70" s="0" t="n">
        <v>0.10911</v>
      </c>
    </row>
    <row r="71" customFormat="false" ht="13.8" hidden="false" customHeight="false" outlineLevel="0" collapsed="false">
      <c r="R71" s="0" t="n">
        <v>53</v>
      </c>
      <c r="S71" s="0" t="n">
        <v>0.00598</v>
      </c>
      <c r="T71" s="0" t="n">
        <v>0.0027</v>
      </c>
      <c r="U71" s="0" t="n">
        <v>89</v>
      </c>
      <c r="V71" s="0" t="n">
        <v>0.16637</v>
      </c>
      <c r="W71" s="0" t="n">
        <v>0.12083</v>
      </c>
    </row>
    <row r="72" customFormat="false" ht="13.8" hidden="false" customHeight="false" outlineLevel="0" collapsed="false">
      <c r="R72" s="0" t="n">
        <v>54</v>
      </c>
      <c r="S72" s="0" t="n">
        <v>0.00612</v>
      </c>
      <c r="T72" s="0" t="n">
        <v>0.00298</v>
      </c>
      <c r="U72" s="0" t="n">
        <v>90</v>
      </c>
      <c r="V72" s="0" t="n">
        <v>0.18291</v>
      </c>
      <c r="W72" s="0" t="n">
        <v>0.13318</v>
      </c>
    </row>
    <row r="73" customFormat="false" ht="13.8" hidden="false" customHeight="false" outlineLevel="0" collapsed="false">
      <c r="R73" s="0" t="n">
        <v>55</v>
      </c>
      <c r="S73" s="0" t="n">
        <v>0.0063</v>
      </c>
      <c r="T73" s="0" t="n">
        <v>0.00331</v>
      </c>
      <c r="U73" s="0" t="n">
        <v>91</v>
      </c>
      <c r="V73" s="0" t="n">
        <v>0.19875</v>
      </c>
      <c r="W73" s="0" t="n">
        <v>0.14582</v>
      </c>
    </row>
    <row r="74" customFormat="false" ht="13.8" hidden="false" customHeight="false" outlineLevel="0" collapsed="false">
      <c r="R74" s="0" t="n">
        <v>56</v>
      </c>
      <c r="S74" s="0" t="n">
        <v>0.00659</v>
      </c>
      <c r="T74" s="0" t="n">
        <v>0.00371</v>
      </c>
      <c r="U74" s="0" t="n">
        <v>92</v>
      </c>
      <c r="V74" s="0" t="n">
        <v>0.21511</v>
      </c>
      <c r="W74" s="0" t="n">
        <v>0.15847</v>
      </c>
    </row>
    <row r="75" customFormat="false" ht="13.8" hidden="false" customHeight="false" outlineLevel="0" collapsed="false">
      <c r="R75" s="0" t="n">
        <v>57</v>
      </c>
      <c r="S75" s="0" t="n">
        <v>0.00698</v>
      </c>
      <c r="T75" s="0" t="n">
        <v>0.00419</v>
      </c>
      <c r="U75" s="0" t="n">
        <v>93</v>
      </c>
      <c r="V75" s="0" t="n">
        <v>0.23177</v>
      </c>
      <c r="W75" s="0" t="n">
        <v>0.17089</v>
      </c>
    </row>
    <row r="76" customFormat="false" ht="13.8" hidden="false" customHeight="false" outlineLevel="0" collapsed="false">
      <c r="R76" s="0" t="n">
        <v>58</v>
      </c>
      <c r="S76" s="0" t="n">
        <v>0.0075</v>
      </c>
      <c r="T76" s="0" t="n">
        <v>0.00476</v>
      </c>
      <c r="U76" s="0" t="n">
        <v>94</v>
      </c>
      <c r="V76" s="0" t="n">
        <v>0.24844</v>
      </c>
      <c r="W76" s="0" t="n">
        <v>0.18274</v>
      </c>
    </row>
    <row r="77" customFormat="false" ht="13.8" hidden="false" customHeight="false" outlineLevel="0" collapsed="false">
      <c r="R77" s="0" t="n">
        <v>59</v>
      </c>
      <c r="S77" s="0" t="n">
        <v>0.00814</v>
      </c>
      <c r="T77" s="0" t="n">
        <v>0.00542</v>
      </c>
      <c r="U77" s="0" t="n">
        <v>95</v>
      </c>
      <c r="V77" s="0" t="n">
        <v>0.26508</v>
      </c>
      <c r="W77" s="0" t="n">
        <v>0.19393</v>
      </c>
    </row>
    <row r="78" customFormat="false" ht="13.8" hidden="false" customHeight="false" outlineLevel="0" collapsed="false">
      <c r="R78" s="0" t="n">
        <v>60</v>
      </c>
      <c r="S78" s="0" t="n">
        <v>0.0089</v>
      </c>
      <c r="T78" s="0" t="n">
        <v>0.00614</v>
      </c>
      <c r="U78" s="0" t="n">
        <v>96</v>
      </c>
      <c r="V78" s="0" t="n">
        <v>0.28391</v>
      </c>
      <c r="W78" s="0" t="n">
        <v>0.20538</v>
      </c>
    </row>
    <row r="79" customFormat="false" ht="13.8" hidden="false" customHeight="false" outlineLevel="0" collapsed="false">
      <c r="R79" s="0" t="n">
        <v>61</v>
      </c>
      <c r="S79" s="0" t="n">
        <v>0.00976</v>
      </c>
      <c r="T79" s="0" t="n">
        <v>0.00694</v>
      </c>
      <c r="U79" s="0" t="n">
        <v>97</v>
      </c>
      <c r="V79" s="0" t="n">
        <v>0.29985</v>
      </c>
      <c r="W79" s="0" t="n">
        <v>0.21524</v>
      </c>
    </row>
    <row r="80" customFormat="false" ht="13.8" hidden="false" customHeight="false" outlineLevel="0" collapsed="false">
      <c r="R80" s="0" t="n">
        <v>62</v>
      </c>
      <c r="S80" s="0" t="n">
        <v>0.01072</v>
      </c>
      <c r="T80" s="0" t="n">
        <v>0.00778</v>
      </c>
      <c r="U80" s="0" t="n">
        <v>98</v>
      </c>
      <c r="V80" s="0" t="n">
        <v>0.3153</v>
      </c>
      <c r="W80" s="0" t="n">
        <v>0.22395</v>
      </c>
    </row>
    <row r="81" customFormat="false" ht="13.8" hidden="false" customHeight="false" outlineLevel="0" collapsed="false">
      <c r="R81" s="0" t="n">
        <v>63</v>
      </c>
      <c r="S81" s="0" t="n">
        <v>0.0118</v>
      </c>
      <c r="T81" s="0" t="n">
        <v>0.00868</v>
      </c>
      <c r="U81" s="0" t="n">
        <v>99</v>
      </c>
      <c r="V81" s="0" t="n">
        <v>0.33021</v>
      </c>
      <c r="W81" s="0" t="n">
        <v>0.23139</v>
      </c>
    </row>
    <row r="82" customFormat="false" ht="13.8" hidden="false" customHeight="false" outlineLevel="0" collapsed="false">
      <c r="R82" s="0" t="n">
        <v>64</v>
      </c>
      <c r="S82" s="0" t="n">
        <v>0.01301</v>
      </c>
      <c r="T82" s="0" t="n">
        <v>0.00962</v>
      </c>
      <c r="U82" s="0" t="n">
        <v>100</v>
      </c>
      <c r="V82" s="0" t="n">
        <v>0.34456</v>
      </c>
      <c r="W82" s="0" t="n">
        <v>0.23747</v>
      </c>
    </row>
    <row r="83" customFormat="false" ht="13.8" hidden="false" customHeight="false" outlineLevel="0" collapsed="false">
      <c r="R83" s="0" t="n">
        <v>65</v>
      </c>
      <c r="S83" s="0" t="n">
        <v>0.01436</v>
      </c>
      <c r="T83" s="0" t="n">
        <v>0.01064</v>
      </c>
      <c r="U83" s="0" t="n">
        <v>101</v>
      </c>
      <c r="V83" s="0" t="n">
        <v>0.35863</v>
      </c>
      <c r="W83" s="0" t="n">
        <v>0.24483</v>
      </c>
    </row>
    <row r="84" customFormat="false" ht="13.8" hidden="false" customHeight="false" outlineLevel="0" collapsed="false">
      <c r="R84" s="0" t="n">
        <v>66</v>
      </c>
      <c r="S84" s="0" t="n">
        <v>0.01588</v>
      </c>
      <c r="T84" s="0" t="n">
        <v>0.01173</v>
      </c>
      <c r="U84" s="0" t="n">
        <v>102</v>
      </c>
      <c r="V84" s="0" t="n">
        <v>0.37169</v>
      </c>
      <c r="W84" s="0" t="n">
        <v>0.2545</v>
      </c>
    </row>
    <row r="85" customFormat="false" ht="13.8" hidden="false" customHeight="false" outlineLevel="0" collapsed="false">
      <c r="R85" s="0" t="n">
        <v>67</v>
      </c>
      <c r="S85" s="0" t="n">
        <v>0.01755</v>
      </c>
      <c r="T85" s="0" t="n">
        <v>0.01289</v>
      </c>
      <c r="U85" s="0" t="n">
        <v>103</v>
      </c>
      <c r="V85" s="0" t="n">
        <v>0.38304</v>
      </c>
      <c r="W85" s="0" t="n">
        <v>0.26604</v>
      </c>
    </row>
    <row r="86" customFormat="false" ht="13.8" hidden="false" customHeight="false" outlineLevel="0" collapsed="false">
      <c r="R86" s="0" t="n">
        <v>68</v>
      </c>
      <c r="S86" s="0" t="n">
        <v>0.01939</v>
      </c>
      <c r="T86" s="0" t="n">
        <v>0.01418</v>
      </c>
      <c r="U86" s="0" t="n">
        <v>104</v>
      </c>
      <c r="V86" s="0" t="n">
        <v>0.392</v>
      </c>
      <c r="W86" s="0" t="n">
        <v>0.27906</v>
      </c>
    </row>
    <row r="87" customFormat="false" ht="13.8" hidden="false" customHeight="false" outlineLevel="0" collapsed="false">
      <c r="R87" s="0" t="n">
        <v>69</v>
      </c>
      <c r="S87" s="0" t="n">
        <v>0.02138</v>
      </c>
      <c r="T87" s="0" t="n">
        <v>0.01564</v>
      </c>
      <c r="U87" s="0" t="n">
        <v>105</v>
      </c>
      <c r="V87" s="0" t="n">
        <v>0.39789</v>
      </c>
      <c r="W87" s="0" t="n">
        <v>0.29312</v>
      </c>
    </row>
    <row r="88" customFormat="false" ht="13.8" hidden="false" customHeight="false" outlineLevel="0" collapsed="false">
      <c r="R88" s="0" t="n">
        <v>70</v>
      </c>
      <c r="S88" s="0" t="n">
        <v>0.02357</v>
      </c>
      <c r="T88" s="0" t="n">
        <v>0.01731</v>
      </c>
      <c r="U88" s="0" t="n">
        <v>106</v>
      </c>
      <c r="V88" s="0" t="n">
        <v>0.4</v>
      </c>
      <c r="W88" s="0" t="n">
        <v>0.30781</v>
      </c>
    </row>
    <row r="89" customFormat="false" ht="13.8" hidden="false" customHeight="false" outlineLevel="0" collapsed="false">
      <c r="R89" s="0" t="n">
        <v>71</v>
      </c>
      <c r="S89" s="0" t="n">
        <v>0.026</v>
      </c>
      <c r="T89" s="0" t="n">
        <v>0.01923</v>
      </c>
      <c r="U89" s="0" t="n">
        <v>107</v>
      </c>
      <c r="V89" s="0" t="n">
        <v>0.4</v>
      </c>
      <c r="W89" s="0" t="n">
        <v>0.32273</v>
      </c>
    </row>
    <row r="90" customFormat="false" ht="13.8" hidden="false" customHeight="false" outlineLevel="0" collapsed="false">
      <c r="R90" s="0" t="n">
        <v>72</v>
      </c>
      <c r="S90" s="0" t="n">
        <v>0.02875</v>
      </c>
      <c r="T90" s="0" t="n">
        <v>0.02138</v>
      </c>
      <c r="U90" s="0" t="n">
        <v>108</v>
      </c>
      <c r="V90" s="0" t="n">
        <v>0.4</v>
      </c>
      <c r="W90" s="0" t="n">
        <v>0.33744</v>
      </c>
    </row>
    <row r="91" customFormat="false" ht="13.8" hidden="false" customHeight="false" outlineLevel="0" collapsed="false">
      <c r="R91" s="0" t="n">
        <v>73</v>
      </c>
      <c r="S91" s="0" t="n">
        <v>0.03189</v>
      </c>
      <c r="T91" s="0" t="n">
        <v>0.02375</v>
      </c>
      <c r="U91" s="0" t="n">
        <v>109</v>
      </c>
      <c r="V91" s="0" t="n">
        <v>0.4</v>
      </c>
      <c r="W91" s="0" t="n">
        <v>0.35154</v>
      </c>
    </row>
    <row r="92" customFormat="false" ht="13.8" hidden="false" customHeight="false" outlineLevel="0" collapsed="false">
      <c r="R92" s="0" t="n">
        <v>74</v>
      </c>
      <c r="S92" s="0" t="n">
        <v>0.03545</v>
      </c>
      <c r="T92" s="0" t="n">
        <v>0.02628</v>
      </c>
      <c r="U92" s="0" t="n">
        <v>110</v>
      </c>
      <c r="V92" s="0" t="n">
        <v>0.4</v>
      </c>
      <c r="W92" s="0" t="n">
        <v>0.36462</v>
      </c>
    </row>
    <row r="93" customFormat="false" ht="13.8" hidden="false" customHeight="false" outlineLevel="0" collapsed="false">
      <c r="R93" s="0" t="n">
        <v>75</v>
      </c>
      <c r="S93" s="0" t="n">
        <v>0.03942</v>
      </c>
      <c r="T93" s="0" t="n">
        <v>0.02894</v>
      </c>
      <c r="U93" s="0" t="n">
        <v>111</v>
      </c>
      <c r="V93" s="0" t="n">
        <v>0.4</v>
      </c>
      <c r="W93" s="0" t="n">
        <v>0.37625</v>
      </c>
    </row>
    <row r="94" customFormat="false" ht="13.8" hidden="false" customHeight="false" outlineLevel="0" collapsed="false">
      <c r="R94" s="0" t="n">
        <v>76</v>
      </c>
      <c r="S94" s="0" t="n">
        <v>0.04383</v>
      </c>
      <c r="T94" s="0" t="n">
        <v>0.03181</v>
      </c>
      <c r="U94" s="0" t="n">
        <v>112</v>
      </c>
      <c r="V94" s="0" t="n">
        <v>0.4</v>
      </c>
      <c r="W94" s="0" t="n">
        <v>0.38602</v>
      </c>
    </row>
    <row r="95" customFormat="false" ht="13.8" hidden="false" customHeight="false" outlineLevel="0" collapsed="false">
      <c r="R95" s="0" t="n">
        <v>77</v>
      </c>
      <c r="S95" s="0" t="n">
        <v>0.04864</v>
      </c>
      <c r="T95" s="0" t="n">
        <v>0.03494</v>
      </c>
      <c r="U95" s="0" t="n">
        <v>113</v>
      </c>
      <c r="V95" s="0" t="n">
        <v>0.4</v>
      </c>
      <c r="W95" s="0" t="n">
        <v>0.39351</v>
      </c>
    </row>
    <row r="96" customFormat="false" ht="13.8" hidden="false" customHeight="false" outlineLevel="0" collapsed="false">
      <c r="R96" s="0" t="n">
        <v>78</v>
      </c>
      <c r="S96" s="0" t="n">
        <v>0.05392</v>
      </c>
      <c r="T96" s="0" t="n">
        <v>0.03844</v>
      </c>
      <c r="U96" s="0" t="n">
        <v>114</v>
      </c>
      <c r="V96" s="0" t="n">
        <v>0.4</v>
      </c>
      <c r="W96" s="0" t="n">
        <v>0.39831</v>
      </c>
    </row>
    <row r="97" customFormat="false" ht="13.8" hidden="false" customHeight="false" outlineLevel="0" collapsed="false">
      <c r="R97" s="0" t="n">
        <v>79</v>
      </c>
      <c r="S97" s="0" t="n">
        <v>0.05977</v>
      </c>
      <c r="T97" s="0" t="n">
        <v>0.04237</v>
      </c>
      <c r="U97" s="0" t="n">
        <v>115</v>
      </c>
      <c r="V97" s="0" t="n">
        <v>0.4</v>
      </c>
      <c r="W97" s="0" t="n">
        <v>0.4</v>
      </c>
    </row>
    <row r="98" customFormat="false" ht="13.8" hidden="false" customHeight="false" outlineLevel="0" collapsed="false">
      <c r="R98" s="0" t="n">
        <v>80</v>
      </c>
      <c r="S98" s="0" t="n">
        <v>0.06622</v>
      </c>
      <c r="T98" s="0" t="n">
        <v>0.0468</v>
      </c>
      <c r="U98" s="0" t="n">
        <v>116</v>
      </c>
      <c r="V98" s="0" t="n">
        <v>0.4</v>
      </c>
      <c r="W98" s="0" t="n">
        <v>0.4</v>
      </c>
    </row>
    <row r="99" customFormat="false" ht="13.8" hidden="false" customHeight="false" outlineLevel="0" collapsed="false">
      <c r="R99" s="0" t="n">
        <v>81</v>
      </c>
      <c r="S99" s="0" t="n">
        <v>0.07388</v>
      </c>
      <c r="T99" s="0" t="n">
        <v>0.05182</v>
      </c>
      <c r="U99" s="0" t="n">
        <v>117</v>
      </c>
      <c r="V99" s="0" t="n">
        <v>0.4</v>
      </c>
      <c r="W99" s="0" t="n">
        <v>0.4</v>
      </c>
    </row>
    <row r="100" customFormat="false" ht="13.8" hidden="false" customHeight="false" outlineLevel="0" collapsed="false">
      <c r="R100" s="0" t="n">
        <v>82</v>
      </c>
      <c r="S100" s="0" t="n">
        <v>0.08225</v>
      </c>
      <c r="T100" s="0" t="n">
        <v>0.05748</v>
      </c>
      <c r="U100" s="0" t="n">
        <v>118</v>
      </c>
      <c r="V100" s="0" t="n">
        <v>0.4</v>
      </c>
      <c r="W100" s="0" t="n">
        <v>0.4</v>
      </c>
    </row>
    <row r="101" customFormat="false" ht="13.8" hidden="false" customHeight="false" outlineLevel="0" collapsed="false">
      <c r="R101" s="0" t="n">
        <v>83</v>
      </c>
      <c r="S101" s="0" t="n">
        <v>0.09136</v>
      </c>
      <c r="T101" s="0" t="n">
        <v>0.06386</v>
      </c>
      <c r="U101" s="0" t="n">
        <v>119</v>
      </c>
      <c r="V101" s="0" t="n">
        <v>0.4</v>
      </c>
      <c r="W101" s="0" t="n">
        <v>0.4</v>
      </c>
    </row>
    <row r="102" customFormat="false" ht="13.8" hidden="false" customHeight="false" outlineLevel="0" collapsed="false">
      <c r="R102" s="0" t="n">
        <v>84</v>
      </c>
      <c r="S102" s="0" t="n">
        <v>0.10125</v>
      </c>
      <c r="T102" s="0" t="n">
        <v>0.07106</v>
      </c>
      <c r="U102" s="0" t="n">
        <v>120</v>
      </c>
      <c r="V102" s="0" t="n">
        <v>1</v>
      </c>
      <c r="W102" s="0" t="n">
        <v>1</v>
      </c>
    </row>
    <row r="103" customFormat="false" ht="13.8" hidden="false" customHeight="false" outlineLevel="0" collapsed="false">
      <c r="R103" s="0" t="n">
        <v>85</v>
      </c>
      <c r="S103" s="0" t="n">
        <v>0.11205</v>
      </c>
      <c r="T103" s="0" t="n">
        <v>0.07914</v>
      </c>
    </row>
    <row r="104" customFormat="false" ht="13.8" hidden="false" customHeight="false" outlineLevel="0" collapsed="false"/>
    <row r="105" customFormat="false" ht="13.8" hidden="false" customHeight="false" outlineLevel="0" collapsed="false"/>
    <row r="106" customFormat="false" ht="13.8" hidden="false" customHeight="false" outlineLevel="0" collapsed="false"/>
    <row r="107" customFormat="false" ht="13.8" hidden="false" customHeight="false" outlineLevel="0" collapsed="false">
      <c r="R107" s="0" t="s">
        <v>215</v>
      </c>
      <c r="S107" s="0" t="s">
        <v>216</v>
      </c>
      <c r="T107" s="0" t="s">
        <v>217</v>
      </c>
      <c r="U107" s="0" t="s">
        <v>218</v>
      </c>
      <c r="V107" s="0" t="s">
        <v>219</v>
      </c>
      <c r="W107" s="0" t="s">
        <v>220</v>
      </c>
      <c r="X107" s="0" t="s">
        <v>221</v>
      </c>
      <c r="Y107" s="0" t="s">
        <v>222</v>
      </c>
      <c r="Z107" s="0" t="s">
        <v>223</v>
      </c>
    </row>
    <row r="108" customFormat="false" ht="13.8" hidden="false" customHeight="false" outlineLevel="0" collapsed="false">
      <c r="R108" s="0" t="s">
        <v>188</v>
      </c>
      <c r="S108" s="0" t="s">
        <v>213</v>
      </c>
      <c r="T108" s="0" t="s">
        <v>214</v>
      </c>
      <c r="U108" s="0" t="s">
        <v>188</v>
      </c>
      <c r="V108" s="0" t="s">
        <v>213</v>
      </c>
      <c r="W108" s="0" t="s">
        <v>214</v>
      </c>
    </row>
    <row r="109" customFormat="false" ht="13.8" hidden="false" customHeight="false" outlineLevel="0" collapsed="false">
      <c r="R109" s="0" t="n">
        <v>50</v>
      </c>
      <c r="S109" s="0" t="n">
        <v>0.00241</v>
      </c>
      <c r="T109" s="0" t="n">
        <v>0.00196</v>
      </c>
      <c r="U109" s="0" t="n">
        <v>86</v>
      </c>
      <c r="V109" s="0" t="n">
        <v>0.12636</v>
      </c>
      <c r="W109" s="0" t="n">
        <v>0.09234</v>
      </c>
    </row>
    <row r="110" customFormat="false" ht="13.8" hidden="false" customHeight="false" outlineLevel="0" collapsed="false">
      <c r="R110" s="0" t="n">
        <v>51</v>
      </c>
      <c r="S110" s="0" t="n">
        <v>0.00274</v>
      </c>
      <c r="T110" s="0" t="n">
        <v>0.0021</v>
      </c>
      <c r="U110" s="0" t="n">
        <v>87</v>
      </c>
      <c r="V110" s="0" t="n">
        <v>0.13863</v>
      </c>
      <c r="W110" s="0" t="n">
        <v>0.10241</v>
      </c>
    </row>
    <row r="111" customFormat="false" ht="13.8" hidden="false" customHeight="false" outlineLevel="0" collapsed="false">
      <c r="R111" s="0" t="n">
        <v>52</v>
      </c>
      <c r="S111" s="0" t="n">
        <v>0.003</v>
      </c>
      <c r="T111" s="0" t="n">
        <v>0.00225</v>
      </c>
      <c r="U111" s="0" t="n">
        <v>88</v>
      </c>
      <c r="V111" s="0" t="n">
        <v>0.15195</v>
      </c>
      <c r="W111" s="0" t="n">
        <v>0.11331</v>
      </c>
    </row>
    <row r="112" customFormat="false" ht="13.8" hidden="false" customHeight="false" outlineLevel="0" collapsed="false">
      <c r="R112" s="0" t="n">
        <v>53</v>
      </c>
      <c r="S112" s="0" t="n">
        <v>0.0033</v>
      </c>
      <c r="T112" s="0" t="n">
        <v>0.00241</v>
      </c>
      <c r="U112" s="0" t="n">
        <v>89</v>
      </c>
      <c r="V112" s="0" t="n">
        <v>0.16625</v>
      </c>
      <c r="W112" s="0" t="n">
        <v>0.12475</v>
      </c>
    </row>
    <row r="113" customFormat="false" ht="13.8" hidden="false" customHeight="false" outlineLevel="0" collapsed="false">
      <c r="R113" s="0" t="n">
        <v>54</v>
      </c>
      <c r="S113" s="0" t="n">
        <v>0.00364</v>
      </c>
      <c r="T113" s="0" t="n">
        <v>0.00259</v>
      </c>
      <c r="U113" s="0" t="n">
        <v>90</v>
      </c>
      <c r="V113" s="0" t="n">
        <v>0.18176</v>
      </c>
      <c r="W113" s="0" t="n">
        <v>0.13669</v>
      </c>
    </row>
    <row r="114" customFormat="false" ht="13.8" hidden="false" customHeight="false" outlineLevel="0" collapsed="false">
      <c r="R114" s="0" t="n">
        <v>55</v>
      </c>
      <c r="S114" s="0" t="n">
        <v>0.0042</v>
      </c>
      <c r="T114" s="0" t="n">
        <v>0.0028</v>
      </c>
      <c r="U114" s="0" t="n">
        <v>91</v>
      </c>
      <c r="V114" s="0" t="n">
        <v>0.19637</v>
      </c>
      <c r="W114" s="0" t="n">
        <v>0.14865</v>
      </c>
    </row>
    <row r="115" customFormat="false" ht="13.8" hidden="false" customHeight="false" outlineLevel="0" collapsed="false">
      <c r="R115" s="0" t="n">
        <v>56</v>
      </c>
      <c r="S115" s="0" t="n">
        <v>0.00497</v>
      </c>
      <c r="T115" s="0" t="n">
        <v>0.00306</v>
      </c>
      <c r="U115" s="0" t="n">
        <v>92</v>
      </c>
      <c r="V115" s="0" t="n">
        <v>0.21162</v>
      </c>
      <c r="W115" s="0" t="n">
        <v>0.16046</v>
      </c>
    </row>
    <row r="116" customFormat="false" ht="13.8" hidden="false" customHeight="false" outlineLevel="0" collapsed="false">
      <c r="R116" s="0" t="n">
        <v>57</v>
      </c>
      <c r="S116" s="0" t="n">
        <v>0.00563</v>
      </c>
      <c r="T116" s="0" t="n">
        <v>0.00339</v>
      </c>
      <c r="U116" s="0" t="n">
        <v>93</v>
      </c>
      <c r="V116" s="0" t="n">
        <v>0.22735</v>
      </c>
      <c r="W116" s="0" t="n">
        <v>0.17197</v>
      </c>
    </row>
    <row r="117" customFormat="false" ht="13.8" hidden="false" customHeight="false" outlineLevel="0" collapsed="false">
      <c r="R117" s="0" t="n">
        <v>58</v>
      </c>
      <c r="S117" s="0" t="n">
        <v>0.0064</v>
      </c>
      <c r="T117" s="0" t="n">
        <v>0.0038</v>
      </c>
      <c r="U117" s="0" t="n">
        <v>94</v>
      </c>
      <c r="V117" s="0" t="n">
        <v>0.24317</v>
      </c>
      <c r="W117" s="0" t="n">
        <v>0.18262</v>
      </c>
    </row>
    <row r="118" customFormat="false" ht="13.8" hidden="false" customHeight="false" outlineLevel="0" collapsed="false">
      <c r="R118" s="0" t="n">
        <v>59</v>
      </c>
      <c r="S118" s="0" t="n">
        <v>0.00726</v>
      </c>
      <c r="T118" s="0" t="n">
        <v>0.00431</v>
      </c>
      <c r="U118" s="0" t="n">
        <v>95</v>
      </c>
      <c r="V118" s="0" t="n">
        <v>0.25947</v>
      </c>
      <c r="W118" s="0" t="n">
        <v>0.19256</v>
      </c>
    </row>
    <row r="119" customFormat="false" ht="13.8" hidden="false" customHeight="false" outlineLevel="0" collapsed="false">
      <c r="R119" s="0" t="n">
        <v>60</v>
      </c>
      <c r="S119" s="0" t="n">
        <v>0.00827</v>
      </c>
      <c r="T119" s="0" t="n">
        <v>0.00495</v>
      </c>
      <c r="U119" s="0" t="n">
        <v>96</v>
      </c>
      <c r="V119" s="0" t="n">
        <v>0.28391</v>
      </c>
      <c r="W119" s="0" t="n">
        <v>0.20538</v>
      </c>
    </row>
    <row r="120" customFormat="false" ht="13.8" hidden="false" customHeight="false" outlineLevel="0" collapsed="false">
      <c r="R120" s="0" t="n">
        <v>61</v>
      </c>
      <c r="S120" s="0" t="n">
        <v>0.00943</v>
      </c>
      <c r="T120" s="0" t="n">
        <v>0.00579</v>
      </c>
      <c r="U120" s="0" t="n">
        <v>97</v>
      </c>
      <c r="V120" s="0" t="n">
        <v>0.29985</v>
      </c>
      <c r="W120" s="0" t="n">
        <v>0.21524</v>
      </c>
    </row>
    <row r="121" customFormat="false" ht="13.8" hidden="false" customHeight="false" outlineLevel="0" collapsed="false">
      <c r="R121" s="0" t="n">
        <v>62</v>
      </c>
      <c r="S121" s="0" t="n">
        <v>0.01077</v>
      </c>
      <c r="T121" s="0" t="n">
        <v>0.00678</v>
      </c>
      <c r="U121" s="0" t="n">
        <v>98</v>
      </c>
      <c r="V121" s="0" t="n">
        <v>0.3153</v>
      </c>
      <c r="W121" s="0" t="n">
        <v>0.22395</v>
      </c>
    </row>
    <row r="122" customFormat="false" ht="13.8" hidden="false" customHeight="false" outlineLevel="0" collapsed="false">
      <c r="R122" s="0" t="n">
        <v>63</v>
      </c>
      <c r="S122" s="0" t="n">
        <v>0.01231</v>
      </c>
      <c r="T122" s="0" t="n">
        <v>0.00798</v>
      </c>
      <c r="U122" s="0" t="n">
        <v>99</v>
      </c>
      <c r="V122" s="0" t="n">
        <v>0.33021</v>
      </c>
      <c r="W122" s="0" t="n">
        <v>0.23139</v>
      </c>
    </row>
    <row r="123" customFormat="false" ht="13.8" hidden="false" customHeight="false" outlineLevel="0" collapsed="false">
      <c r="R123" s="0" t="n">
        <v>64</v>
      </c>
      <c r="S123" s="0" t="n">
        <v>0.01381</v>
      </c>
      <c r="T123" s="0" t="n">
        <v>0.00914</v>
      </c>
      <c r="U123" s="0" t="n">
        <v>100</v>
      </c>
      <c r="V123" s="0" t="n">
        <v>0.34456</v>
      </c>
      <c r="W123" s="0" t="n">
        <v>0.23747</v>
      </c>
    </row>
    <row r="124" customFormat="false" ht="13.8" hidden="false" customHeight="false" outlineLevel="0" collapsed="false">
      <c r="R124" s="0" t="n">
        <v>65</v>
      </c>
      <c r="S124" s="0" t="n">
        <v>0.01554</v>
      </c>
      <c r="T124" s="0" t="n">
        <v>0.0104</v>
      </c>
      <c r="U124" s="0" t="n">
        <v>101</v>
      </c>
      <c r="V124" s="0" t="n">
        <v>0.35863</v>
      </c>
      <c r="W124" s="0" t="n">
        <v>0.24483</v>
      </c>
    </row>
    <row r="125" customFormat="false" ht="13.8" hidden="false" customHeight="false" outlineLevel="0" collapsed="false">
      <c r="R125" s="0" t="n">
        <v>66</v>
      </c>
      <c r="S125" s="0" t="n">
        <v>0.01755</v>
      </c>
      <c r="T125" s="0" t="n">
        <v>0.01184</v>
      </c>
      <c r="U125" s="0" t="n">
        <v>102</v>
      </c>
      <c r="V125" s="0" t="n">
        <v>0.37169</v>
      </c>
      <c r="W125" s="0" t="n">
        <v>0.2545</v>
      </c>
    </row>
    <row r="126" customFormat="false" ht="13.8" hidden="false" customHeight="false" outlineLevel="0" collapsed="false">
      <c r="R126" s="0" t="n">
        <v>67</v>
      </c>
      <c r="S126" s="0" t="n">
        <v>0.01954</v>
      </c>
      <c r="T126" s="0" t="n">
        <v>0.01322</v>
      </c>
      <c r="U126" s="0" t="n">
        <v>103</v>
      </c>
      <c r="V126" s="0" t="n">
        <v>0.38304</v>
      </c>
      <c r="W126" s="0" t="n">
        <v>0.26604</v>
      </c>
    </row>
    <row r="127" customFormat="false" ht="13.8" hidden="false" customHeight="false" outlineLevel="0" collapsed="false">
      <c r="R127" s="0" t="n">
        <v>68</v>
      </c>
      <c r="S127" s="0" t="n">
        <v>0.02168</v>
      </c>
      <c r="T127" s="0" t="n">
        <v>0.01472</v>
      </c>
      <c r="U127" s="0" t="n">
        <v>104</v>
      </c>
      <c r="V127" s="0" t="n">
        <v>0.392</v>
      </c>
      <c r="W127" s="0" t="n">
        <v>0.27906</v>
      </c>
    </row>
    <row r="128" customFormat="false" ht="13.8" hidden="false" customHeight="false" outlineLevel="0" collapsed="false">
      <c r="R128" s="0" t="n">
        <v>69</v>
      </c>
      <c r="S128" s="0" t="n">
        <v>0.02394</v>
      </c>
      <c r="T128" s="0" t="n">
        <v>0.01639</v>
      </c>
      <c r="U128" s="0" t="n">
        <v>105</v>
      </c>
      <c r="V128" s="0" t="n">
        <v>0.39789</v>
      </c>
      <c r="W128" s="0" t="n">
        <v>0.29312</v>
      </c>
    </row>
    <row r="129" customFormat="false" ht="13.8" hidden="false" customHeight="false" outlineLevel="0" collapsed="false">
      <c r="R129" s="0" t="n">
        <v>70</v>
      </c>
      <c r="S129" s="0" t="n">
        <v>0.02676</v>
      </c>
      <c r="T129" s="0" t="n">
        <v>0.01863</v>
      </c>
      <c r="U129" s="0" t="n">
        <v>106</v>
      </c>
      <c r="V129" s="0" t="n">
        <v>0.4</v>
      </c>
      <c r="W129" s="0" t="n">
        <v>0.30781</v>
      </c>
    </row>
    <row r="130" customFormat="false" ht="13.8" hidden="false" customHeight="false" outlineLevel="0" collapsed="false">
      <c r="R130" s="0" t="n">
        <v>71</v>
      </c>
      <c r="S130" s="0" t="n">
        <v>0.02934</v>
      </c>
      <c r="T130" s="0" t="n">
        <v>0.02073</v>
      </c>
      <c r="U130" s="0" t="n">
        <v>107</v>
      </c>
      <c r="V130" s="0" t="n">
        <v>0.4</v>
      </c>
      <c r="W130" s="0" t="n">
        <v>0.32273</v>
      </c>
    </row>
    <row r="131" customFormat="false" ht="13.8" hidden="false" customHeight="false" outlineLevel="0" collapsed="false">
      <c r="R131" s="0" t="n">
        <v>72</v>
      </c>
      <c r="S131" s="0" t="n">
        <v>0.03219</v>
      </c>
      <c r="T131" s="0" t="n">
        <v>0.02306</v>
      </c>
      <c r="U131" s="0" t="n">
        <v>108</v>
      </c>
      <c r="V131" s="0" t="n">
        <v>0.4</v>
      </c>
      <c r="W131" s="0" t="n">
        <v>0.33744</v>
      </c>
    </row>
    <row r="132" customFormat="false" ht="13.8" hidden="false" customHeight="false" outlineLevel="0" collapsed="false">
      <c r="R132" s="0" t="n">
        <v>73</v>
      </c>
      <c r="S132" s="0" t="n">
        <v>0.0354</v>
      </c>
      <c r="T132" s="0" t="n">
        <v>0.02557</v>
      </c>
      <c r="U132" s="0" t="n">
        <v>109</v>
      </c>
      <c r="V132" s="0" t="n">
        <v>0.4</v>
      </c>
      <c r="W132" s="0" t="n">
        <v>0.35154</v>
      </c>
    </row>
    <row r="133" customFormat="false" ht="13.8" hidden="false" customHeight="false" outlineLevel="0" collapsed="false">
      <c r="R133" s="0" t="n">
        <v>74</v>
      </c>
      <c r="S133" s="0" t="n">
        <v>0.03905</v>
      </c>
      <c r="T133" s="0" t="n">
        <v>0.02818</v>
      </c>
      <c r="U133" s="0" t="n">
        <v>110</v>
      </c>
      <c r="V133" s="0" t="n">
        <v>0.4</v>
      </c>
      <c r="W133" s="0" t="n">
        <v>0.36462</v>
      </c>
    </row>
    <row r="134" customFormat="false" ht="13.8" hidden="false" customHeight="false" outlineLevel="0" collapsed="false">
      <c r="R134" s="0" t="n">
        <v>75</v>
      </c>
      <c r="S134" s="0" t="n">
        <v>0.04313</v>
      </c>
      <c r="T134" s="0" t="n">
        <v>0.03089</v>
      </c>
      <c r="U134" s="0" t="n">
        <v>111</v>
      </c>
      <c r="V134" s="0" t="n">
        <v>0.4</v>
      </c>
      <c r="W134" s="0" t="n">
        <v>0.37625</v>
      </c>
    </row>
    <row r="135" customFormat="false" ht="13.8" hidden="false" customHeight="false" outlineLevel="0" collapsed="false">
      <c r="R135" s="0" t="n">
        <v>76</v>
      </c>
      <c r="S135" s="0" t="n">
        <v>0.04769</v>
      </c>
      <c r="T135" s="0" t="n">
        <v>0.03378</v>
      </c>
      <c r="U135" s="0" t="n">
        <v>112</v>
      </c>
      <c r="V135" s="0" t="n">
        <v>0.4</v>
      </c>
      <c r="W135" s="0" t="n">
        <v>0.38602</v>
      </c>
    </row>
    <row r="136" customFormat="false" ht="13.8" hidden="false" customHeight="false" outlineLevel="0" collapsed="false">
      <c r="R136" s="0" t="n">
        <v>77</v>
      </c>
      <c r="S136" s="0" t="n">
        <v>0.05268</v>
      </c>
      <c r="T136" s="0" t="n">
        <v>0.0369</v>
      </c>
      <c r="U136" s="0" t="n">
        <v>113</v>
      </c>
      <c r="V136" s="0" t="n">
        <v>0.4</v>
      </c>
      <c r="W136" s="0" t="n">
        <v>0.39351</v>
      </c>
    </row>
    <row r="137" customFormat="false" ht="13.8" hidden="false" customHeight="false" outlineLevel="0" collapsed="false">
      <c r="R137" s="0" t="n">
        <v>78</v>
      </c>
      <c r="S137" s="0" t="n">
        <v>0.05812</v>
      </c>
      <c r="T137" s="0" t="n">
        <v>0.04042</v>
      </c>
      <c r="U137" s="0" t="n">
        <v>114</v>
      </c>
      <c r="V137" s="0" t="n">
        <v>0.4</v>
      </c>
      <c r="W137" s="0" t="n">
        <v>0.39831</v>
      </c>
    </row>
    <row r="138" customFormat="false" ht="13.8" hidden="false" customHeight="false" outlineLevel="0" collapsed="false">
      <c r="R138" s="0" t="n">
        <v>79</v>
      </c>
      <c r="S138" s="0" t="n">
        <v>0.06407</v>
      </c>
      <c r="T138" s="0" t="n">
        <v>0.04437</v>
      </c>
      <c r="U138" s="0" t="n">
        <v>115</v>
      </c>
      <c r="V138" s="0" t="n">
        <v>0.4</v>
      </c>
      <c r="W138" s="0" t="n">
        <v>0.4</v>
      </c>
    </row>
    <row r="139" customFormat="false" ht="13.8" hidden="false" customHeight="false" outlineLevel="0" collapsed="false">
      <c r="R139" s="0" t="n">
        <v>80</v>
      </c>
      <c r="S139" s="0" t="n">
        <v>0.07055</v>
      </c>
      <c r="T139" s="0" t="n">
        <v>0.04895</v>
      </c>
      <c r="U139" s="0" t="n">
        <v>116</v>
      </c>
      <c r="V139" s="0" t="n">
        <v>0.4</v>
      </c>
      <c r="W139" s="0" t="n">
        <v>0.4</v>
      </c>
    </row>
    <row r="140" customFormat="false" ht="13.8" hidden="false" customHeight="false" outlineLevel="0" collapsed="false">
      <c r="R140" s="0" t="n">
        <v>81</v>
      </c>
      <c r="S140" s="0" t="n">
        <v>0.07816</v>
      </c>
      <c r="T140" s="0" t="n">
        <v>0.05423</v>
      </c>
      <c r="U140" s="0" t="n">
        <v>117</v>
      </c>
      <c r="V140" s="0" t="n">
        <v>0.4</v>
      </c>
      <c r="W140" s="0" t="n">
        <v>0.4</v>
      </c>
    </row>
    <row r="141" customFormat="false" ht="13.8" hidden="false" customHeight="false" outlineLevel="0" collapsed="false">
      <c r="R141" s="0" t="n">
        <v>82</v>
      </c>
      <c r="S141" s="0" t="n">
        <v>0.08636</v>
      </c>
      <c r="T141" s="0" t="n">
        <v>0.06024</v>
      </c>
      <c r="U141" s="0" t="n">
        <v>118</v>
      </c>
      <c r="V141" s="0" t="n">
        <v>0.4</v>
      </c>
      <c r="W141" s="0" t="n">
        <v>0.4</v>
      </c>
    </row>
    <row r="142" customFormat="false" ht="13.8" hidden="false" customHeight="false" outlineLevel="0" collapsed="false">
      <c r="R142" s="0" t="n">
        <v>83</v>
      </c>
      <c r="S142" s="0" t="n">
        <v>0.09519</v>
      </c>
      <c r="T142" s="0" t="n">
        <v>0.06701</v>
      </c>
      <c r="U142" s="0" t="n">
        <v>119</v>
      </c>
      <c r="V142" s="0" t="n">
        <v>0.4</v>
      </c>
      <c r="W142" s="0" t="n">
        <v>0.4</v>
      </c>
    </row>
    <row r="143" customFormat="false" ht="13.8" hidden="false" customHeight="false" outlineLevel="0" collapsed="false">
      <c r="R143" s="0" t="n">
        <v>84</v>
      </c>
      <c r="S143" s="0" t="n">
        <v>0.10467</v>
      </c>
      <c r="T143" s="0" t="n">
        <v>0.07466</v>
      </c>
      <c r="U143" s="0" t="n">
        <v>120</v>
      </c>
      <c r="V143" s="0" t="n">
        <v>1</v>
      </c>
      <c r="W143" s="0" t="n">
        <v>1</v>
      </c>
    </row>
    <row r="144" customFormat="false" ht="13.8" hidden="false" customHeight="false" outlineLevel="0" collapsed="false">
      <c r="R144" s="0" t="n">
        <v>85</v>
      </c>
      <c r="S144" s="0" t="n">
        <v>0.11508</v>
      </c>
      <c r="T144" s="0" t="n">
        <v>0.0831</v>
      </c>
    </row>
    <row r="145" customFormat="false" ht="13.8" hidden="false" customHeight="false" outlineLevel="0" collapsed="false"/>
    <row r="146" customFormat="false" ht="13.8" hidden="false" customHeight="false" outlineLevel="0" collapsed="false"/>
    <row r="147" customFormat="false" ht="13.8" hidden="false" customHeight="false" outlineLevel="0" collapsed="false"/>
    <row r="148" customFormat="false" ht="13.8" hidden="false" customHeight="false" outlineLevel="0" collapsed="false">
      <c r="R148" s="0" t="s">
        <v>215</v>
      </c>
      <c r="S148" s="0" t="s">
        <v>216</v>
      </c>
      <c r="T148" s="0" t="s">
        <v>217</v>
      </c>
      <c r="U148" s="0" t="s">
        <v>218</v>
      </c>
      <c r="V148" s="0" t="s">
        <v>219</v>
      </c>
      <c r="W148" s="0" t="s">
        <v>220</v>
      </c>
      <c r="X148" s="0" t="s">
        <v>221</v>
      </c>
      <c r="Y148" s="0" t="s">
        <v>222</v>
      </c>
      <c r="Z148" s="0" t="s">
        <v>224</v>
      </c>
    </row>
    <row r="149" customFormat="false" ht="13.8" hidden="false" customHeight="false" outlineLevel="0" collapsed="false">
      <c r="R149" s="0" t="s">
        <v>188</v>
      </c>
      <c r="S149" s="0" t="s">
        <v>213</v>
      </c>
      <c r="T149" s="0" t="s">
        <v>214</v>
      </c>
      <c r="U149" s="0" t="s">
        <v>188</v>
      </c>
      <c r="V149" s="0" t="s">
        <v>213</v>
      </c>
      <c r="W149" s="0" t="s">
        <v>214</v>
      </c>
    </row>
    <row r="150" customFormat="false" ht="13.8" hidden="false" customHeight="false" outlineLevel="0" collapsed="false">
      <c r="R150" s="0" t="n">
        <v>50</v>
      </c>
      <c r="S150" s="0" t="n">
        <v>0.003</v>
      </c>
      <c r="T150" s="0" t="n">
        <v>0.003</v>
      </c>
      <c r="U150" s="0" t="n">
        <v>86</v>
      </c>
      <c r="V150" s="0" t="n">
        <v>0.015</v>
      </c>
      <c r="W150" s="0" t="n">
        <v>0.012</v>
      </c>
    </row>
    <row r="151" customFormat="false" ht="13.8" hidden="false" customHeight="false" outlineLevel="0" collapsed="false">
      <c r="R151" s="0" t="n">
        <v>51</v>
      </c>
      <c r="S151" s="0" t="n">
        <v>0.003</v>
      </c>
      <c r="T151" s="0" t="n">
        <v>0.003</v>
      </c>
      <c r="U151" s="0" t="n">
        <v>87</v>
      </c>
      <c r="V151" s="0" t="n">
        <v>0.014</v>
      </c>
      <c r="W151" s="0" t="n">
        <v>0.012</v>
      </c>
    </row>
    <row r="152" customFormat="false" ht="13.8" hidden="false" customHeight="false" outlineLevel="0" collapsed="false">
      <c r="R152" s="0" t="n">
        <v>52</v>
      </c>
      <c r="S152" s="0" t="n">
        <v>0.003</v>
      </c>
      <c r="T152" s="0" t="n">
        <v>0.003</v>
      </c>
      <c r="U152" s="0" t="n">
        <v>88</v>
      </c>
      <c r="V152" s="0" t="n">
        <v>0.013</v>
      </c>
      <c r="W152" s="0" t="n">
        <v>0.012</v>
      </c>
    </row>
    <row r="153" customFormat="false" ht="13.8" hidden="false" customHeight="false" outlineLevel="0" collapsed="false">
      <c r="R153" s="0" t="n">
        <v>53</v>
      </c>
      <c r="S153" s="0" t="n">
        <v>0.003</v>
      </c>
      <c r="T153" s="0" t="n">
        <v>0.003</v>
      </c>
      <c r="U153" s="0" t="n">
        <v>89</v>
      </c>
      <c r="V153" s="0" t="n">
        <v>0.012</v>
      </c>
      <c r="W153" s="0" t="n">
        <v>0.012</v>
      </c>
    </row>
    <row r="154" customFormat="false" ht="13.8" hidden="false" customHeight="false" outlineLevel="0" collapsed="false">
      <c r="R154" s="0" t="n">
        <v>54</v>
      </c>
      <c r="S154" s="0" t="n">
        <v>0.003</v>
      </c>
      <c r="T154" s="0" t="n">
        <v>0.004</v>
      </c>
      <c r="U154" s="0" t="n">
        <v>90</v>
      </c>
      <c r="V154" s="0" t="n">
        <v>0.011</v>
      </c>
      <c r="W154" s="0" t="n">
        <v>0.011</v>
      </c>
    </row>
    <row r="155" customFormat="false" ht="13.8" hidden="false" customHeight="false" outlineLevel="0" collapsed="false">
      <c r="R155" s="0" t="n">
        <v>55</v>
      </c>
      <c r="S155" s="0" t="n">
        <v>0.003</v>
      </c>
      <c r="T155" s="0" t="n">
        <v>0.005</v>
      </c>
      <c r="U155" s="0" t="n">
        <v>91</v>
      </c>
      <c r="V155" s="0" t="n">
        <v>0.01</v>
      </c>
      <c r="W155" s="0" t="n">
        <v>0.01</v>
      </c>
    </row>
    <row r="156" customFormat="false" ht="13.8" hidden="false" customHeight="false" outlineLevel="0" collapsed="false">
      <c r="R156" s="0" t="n">
        <v>56</v>
      </c>
      <c r="S156" s="0" t="n">
        <v>0.003</v>
      </c>
      <c r="T156" s="0" t="n">
        <v>0.006</v>
      </c>
      <c r="U156" s="0" t="n">
        <v>92</v>
      </c>
      <c r="V156" s="0" t="n">
        <v>0.009</v>
      </c>
      <c r="W156" s="0" t="n">
        <v>0.009</v>
      </c>
    </row>
    <row r="157" customFormat="false" ht="13.8" hidden="false" customHeight="false" outlineLevel="0" collapsed="false">
      <c r="R157" s="0" t="n">
        <v>57</v>
      </c>
      <c r="S157" s="0" t="n">
        <v>0.004</v>
      </c>
      <c r="T157" s="0" t="n">
        <v>0.007</v>
      </c>
      <c r="U157" s="0" t="n">
        <v>93</v>
      </c>
      <c r="V157" s="0" t="n">
        <v>0.008</v>
      </c>
      <c r="W157" s="0" t="n">
        <v>0.008</v>
      </c>
    </row>
    <row r="158" customFormat="false" ht="13.8" hidden="false" customHeight="false" outlineLevel="0" collapsed="false">
      <c r="R158" s="0" t="n">
        <v>58</v>
      </c>
      <c r="S158" s="0" t="n">
        <v>0.005</v>
      </c>
      <c r="T158" s="0" t="n">
        <v>0.008</v>
      </c>
      <c r="U158" s="0" t="n">
        <v>94</v>
      </c>
      <c r="V158" s="0" t="n">
        <v>0.007</v>
      </c>
      <c r="W158" s="0" t="n">
        <v>0.007</v>
      </c>
    </row>
    <row r="159" customFormat="false" ht="13.8" hidden="false" customHeight="false" outlineLevel="0" collapsed="false">
      <c r="R159" s="0" t="n">
        <v>59</v>
      </c>
      <c r="S159" s="0" t="n">
        <v>0.006</v>
      </c>
      <c r="T159" s="0" t="n">
        <v>0.009</v>
      </c>
      <c r="U159" s="0" t="n">
        <v>95</v>
      </c>
      <c r="V159" s="0" t="n">
        <v>0.006</v>
      </c>
      <c r="W159" s="0" t="n">
        <v>0.006</v>
      </c>
    </row>
    <row r="160" customFormat="false" ht="13.8" hidden="false" customHeight="false" outlineLevel="0" collapsed="false">
      <c r="R160" s="0" t="n">
        <v>60</v>
      </c>
      <c r="S160" s="0" t="n">
        <v>0.007</v>
      </c>
      <c r="T160" s="0" t="n">
        <v>0.01</v>
      </c>
      <c r="U160" s="0" t="n">
        <v>96</v>
      </c>
      <c r="V160" s="0" t="n">
        <v>0.005</v>
      </c>
      <c r="W160" s="0" t="n">
        <v>0.005</v>
      </c>
    </row>
    <row r="161" customFormat="false" ht="13.8" hidden="false" customHeight="false" outlineLevel="0" collapsed="false">
      <c r="R161" s="0" t="n">
        <v>61</v>
      </c>
      <c r="S161" s="0" t="n">
        <v>0.008</v>
      </c>
      <c r="T161" s="0" t="n">
        <v>0.011</v>
      </c>
      <c r="U161" s="0" t="n">
        <v>97</v>
      </c>
      <c r="V161" s="0" t="n">
        <v>0.004</v>
      </c>
      <c r="W161" s="0" t="n">
        <v>0.004</v>
      </c>
    </row>
    <row r="162" customFormat="false" ht="13.8" hidden="false" customHeight="false" outlineLevel="0" collapsed="false">
      <c r="R162" s="0" t="n">
        <v>62</v>
      </c>
      <c r="S162" s="0" t="n">
        <v>0.009</v>
      </c>
      <c r="T162" s="0" t="n">
        <v>0.012</v>
      </c>
      <c r="U162" s="0" t="n">
        <v>98</v>
      </c>
      <c r="V162" s="0" t="n">
        <v>0.004</v>
      </c>
      <c r="W162" s="0" t="n">
        <v>0.004</v>
      </c>
    </row>
    <row r="163" customFormat="false" ht="13.8" hidden="false" customHeight="false" outlineLevel="0" collapsed="false">
      <c r="R163" s="0" t="n">
        <v>63</v>
      </c>
      <c r="S163" s="0" t="n">
        <v>0.01</v>
      </c>
      <c r="T163" s="0" t="n">
        <v>0.012</v>
      </c>
      <c r="U163" s="0" t="n">
        <v>99</v>
      </c>
      <c r="V163" s="0" t="n">
        <v>0.003</v>
      </c>
      <c r="W163" s="0" t="n">
        <v>0.003</v>
      </c>
    </row>
    <row r="164" customFormat="false" ht="13.8" hidden="false" customHeight="false" outlineLevel="0" collapsed="false">
      <c r="R164" s="0" t="n">
        <v>64</v>
      </c>
      <c r="S164" s="0" t="n">
        <v>0.011</v>
      </c>
      <c r="T164" s="0" t="n">
        <v>0.012</v>
      </c>
      <c r="U164" s="0" t="n">
        <v>100</v>
      </c>
      <c r="V164" s="0" t="n">
        <v>0.003</v>
      </c>
      <c r="W164" s="0" t="n">
        <v>0.003</v>
      </c>
    </row>
    <row r="165" customFormat="false" ht="13.8" hidden="false" customHeight="false" outlineLevel="0" collapsed="false">
      <c r="R165" s="0" t="n">
        <v>65</v>
      </c>
      <c r="S165" s="0" t="n">
        <v>0.012</v>
      </c>
      <c r="T165" s="0" t="n">
        <v>0.012</v>
      </c>
      <c r="U165" s="0" t="n">
        <v>101</v>
      </c>
      <c r="V165" s="0" t="n">
        <v>0.002</v>
      </c>
      <c r="W165" s="0" t="n">
        <v>0.002</v>
      </c>
    </row>
    <row r="166" customFormat="false" ht="13.8" hidden="false" customHeight="false" outlineLevel="0" collapsed="false">
      <c r="R166" s="0" t="n">
        <v>66</v>
      </c>
      <c r="S166" s="0" t="n">
        <v>0.013</v>
      </c>
      <c r="T166" s="0" t="n">
        <v>0.012</v>
      </c>
      <c r="U166" s="0" t="n">
        <v>102</v>
      </c>
      <c r="V166" s="0" t="n">
        <v>0.002</v>
      </c>
      <c r="W166" s="0" t="n">
        <v>0.002</v>
      </c>
    </row>
    <row r="167" customFormat="false" ht="13.8" hidden="false" customHeight="false" outlineLevel="0" collapsed="false">
      <c r="R167" s="0" t="n">
        <v>67</v>
      </c>
      <c r="S167" s="0" t="n">
        <v>0.014</v>
      </c>
      <c r="T167" s="0" t="n">
        <v>0.012</v>
      </c>
      <c r="U167" s="0" t="n">
        <v>103</v>
      </c>
      <c r="V167" s="0" t="n">
        <v>0.001</v>
      </c>
      <c r="W167" s="0" t="n">
        <v>0.001</v>
      </c>
    </row>
    <row r="168" customFormat="false" ht="13.8" hidden="false" customHeight="false" outlineLevel="0" collapsed="false">
      <c r="R168" s="0" t="n">
        <v>68</v>
      </c>
      <c r="S168" s="0" t="n">
        <v>0.015</v>
      </c>
      <c r="T168" s="0" t="n">
        <v>0.012</v>
      </c>
      <c r="U168" s="0" t="n">
        <v>104</v>
      </c>
      <c r="V168" s="0" t="n">
        <v>0.001</v>
      </c>
      <c r="W168" s="0" t="n">
        <v>0.001</v>
      </c>
    </row>
    <row r="169" customFormat="false" ht="13.8" hidden="false" customHeight="false" outlineLevel="0" collapsed="false">
      <c r="R169" s="0" t="n">
        <v>69</v>
      </c>
      <c r="S169" s="0" t="n">
        <v>0.015</v>
      </c>
      <c r="T169" s="0" t="n">
        <v>0.012</v>
      </c>
      <c r="U169" s="0" t="n">
        <v>105</v>
      </c>
      <c r="V169" s="0" t="n">
        <v>0</v>
      </c>
      <c r="W169" s="0" t="n">
        <v>0</v>
      </c>
    </row>
    <row r="170" customFormat="false" ht="13.8" hidden="false" customHeight="false" outlineLevel="0" collapsed="false">
      <c r="R170" s="0" t="n">
        <v>70</v>
      </c>
      <c r="S170" s="0" t="n">
        <v>0.015</v>
      </c>
      <c r="T170" s="0" t="n">
        <v>0.012</v>
      </c>
      <c r="U170" s="0" t="n">
        <v>106</v>
      </c>
      <c r="V170" s="0" t="n">
        <v>0</v>
      </c>
      <c r="W170" s="0" t="n">
        <v>0</v>
      </c>
    </row>
    <row r="171" customFormat="false" ht="13.8" hidden="false" customHeight="false" outlineLevel="0" collapsed="false">
      <c r="R171" s="0" t="n">
        <v>71</v>
      </c>
      <c r="S171" s="0" t="n">
        <v>0.015</v>
      </c>
      <c r="T171" s="0" t="n">
        <v>0.012</v>
      </c>
      <c r="U171" s="0" t="n">
        <v>107</v>
      </c>
      <c r="V171" s="0" t="n">
        <v>0</v>
      </c>
      <c r="W171" s="0" t="n">
        <v>0</v>
      </c>
    </row>
    <row r="172" customFormat="false" ht="13.8" hidden="false" customHeight="false" outlineLevel="0" collapsed="false">
      <c r="R172" s="0" t="n">
        <v>72</v>
      </c>
      <c r="S172" s="0" t="n">
        <v>0.015</v>
      </c>
      <c r="T172" s="0" t="n">
        <v>0.012</v>
      </c>
      <c r="U172" s="0" t="n">
        <v>108</v>
      </c>
      <c r="V172" s="0" t="n">
        <v>0</v>
      </c>
      <c r="W172" s="0" t="n">
        <v>0</v>
      </c>
    </row>
    <row r="173" customFormat="false" ht="13.8" hidden="false" customHeight="false" outlineLevel="0" collapsed="false">
      <c r="R173" s="0" t="n">
        <v>73</v>
      </c>
      <c r="S173" s="0" t="n">
        <v>0.015</v>
      </c>
      <c r="T173" s="0" t="n">
        <v>0.012</v>
      </c>
      <c r="U173" s="0" t="n">
        <v>109</v>
      </c>
      <c r="V173" s="0" t="n">
        <v>0</v>
      </c>
      <c r="W173" s="0" t="n">
        <v>0</v>
      </c>
    </row>
    <row r="174" customFormat="false" ht="13.8" hidden="false" customHeight="false" outlineLevel="0" collapsed="false">
      <c r="R174" s="0" t="n">
        <v>74</v>
      </c>
      <c r="S174" s="0" t="n">
        <v>0.015</v>
      </c>
      <c r="T174" s="0" t="n">
        <v>0.012</v>
      </c>
      <c r="U174" s="0" t="n">
        <v>110</v>
      </c>
      <c r="V174" s="0" t="n">
        <v>0</v>
      </c>
      <c r="W174" s="0" t="n">
        <v>0</v>
      </c>
    </row>
    <row r="175" customFormat="false" ht="13.8" hidden="false" customHeight="false" outlineLevel="0" collapsed="false">
      <c r="R175" s="0" t="n">
        <v>75</v>
      </c>
      <c r="S175" s="0" t="n">
        <v>0.015</v>
      </c>
      <c r="T175" s="0" t="n">
        <v>0.012</v>
      </c>
      <c r="U175" s="0" t="n">
        <v>111</v>
      </c>
      <c r="V175" s="0" t="n">
        <v>0</v>
      </c>
      <c r="W175" s="0" t="n">
        <v>0</v>
      </c>
    </row>
    <row r="176" customFormat="false" ht="13.8" hidden="false" customHeight="false" outlineLevel="0" collapsed="false">
      <c r="R176" s="0" t="n">
        <v>76</v>
      </c>
      <c r="S176" s="0" t="n">
        <v>0.015</v>
      </c>
      <c r="T176" s="0" t="n">
        <v>0.012</v>
      </c>
      <c r="U176" s="0" t="n">
        <v>112</v>
      </c>
      <c r="V176" s="0" t="n">
        <v>0</v>
      </c>
      <c r="W176" s="0" t="n">
        <v>0</v>
      </c>
    </row>
    <row r="177" customFormat="false" ht="13.8" hidden="false" customHeight="false" outlineLevel="0" collapsed="false">
      <c r="R177" s="0" t="n">
        <v>77</v>
      </c>
      <c r="S177" s="0" t="n">
        <v>0.015</v>
      </c>
      <c r="T177" s="0" t="n">
        <v>0.012</v>
      </c>
      <c r="U177" s="0" t="n">
        <v>113</v>
      </c>
      <c r="V177" s="0" t="n">
        <v>0</v>
      </c>
      <c r="W177" s="0" t="n">
        <v>0</v>
      </c>
    </row>
    <row r="178" customFormat="false" ht="13.8" hidden="false" customHeight="false" outlineLevel="0" collapsed="false">
      <c r="R178" s="0" t="n">
        <v>78</v>
      </c>
      <c r="S178" s="0" t="n">
        <v>0.015</v>
      </c>
      <c r="T178" s="0" t="n">
        <v>0.012</v>
      </c>
      <c r="U178" s="0" t="n">
        <v>114</v>
      </c>
      <c r="V178" s="0" t="n">
        <v>0</v>
      </c>
      <c r="W178" s="0" t="n">
        <v>0</v>
      </c>
    </row>
    <row r="179" customFormat="false" ht="13.8" hidden="false" customHeight="false" outlineLevel="0" collapsed="false">
      <c r="R179" s="0" t="n">
        <v>79</v>
      </c>
      <c r="S179" s="0" t="n">
        <v>0.015</v>
      </c>
      <c r="T179" s="0" t="n">
        <v>0.012</v>
      </c>
      <c r="U179" s="0" t="n">
        <v>115</v>
      </c>
      <c r="V179" s="0" t="n">
        <v>0</v>
      </c>
      <c r="W179" s="0" t="n">
        <v>0</v>
      </c>
    </row>
    <row r="180" customFormat="false" ht="13.8" hidden="false" customHeight="false" outlineLevel="0" collapsed="false">
      <c r="R180" s="0" t="n">
        <v>80</v>
      </c>
      <c r="S180" s="0" t="n">
        <v>0.015</v>
      </c>
      <c r="T180" s="0" t="n">
        <v>0.012</v>
      </c>
      <c r="U180" s="0" t="n">
        <v>116</v>
      </c>
      <c r="V180" s="0" t="n">
        <v>0</v>
      </c>
      <c r="W180" s="0" t="n">
        <v>0</v>
      </c>
    </row>
    <row r="181" customFormat="false" ht="13.8" hidden="false" customHeight="false" outlineLevel="0" collapsed="false">
      <c r="R181" s="0" t="n">
        <v>81</v>
      </c>
      <c r="S181" s="0" t="n">
        <v>0.015</v>
      </c>
      <c r="T181" s="0" t="n">
        <v>0.012</v>
      </c>
      <c r="U181" s="0" t="n">
        <v>117</v>
      </c>
      <c r="V181" s="0" t="n">
        <v>0</v>
      </c>
      <c r="W181" s="0" t="n">
        <v>0</v>
      </c>
    </row>
    <row r="182" customFormat="false" ht="13.8" hidden="false" customHeight="false" outlineLevel="0" collapsed="false">
      <c r="R182" s="0" t="n">
        <v>82</v>
      </c>
      <c r="S182" s="0" t="n">
        <v>0.015</v>
      </c>
      <c r="T182" s="0" t="n">
        <v>0.012</v>
      </c>
      <c r="U182" s="0" t="n">
        <v>118</v>
      </c>
      <c r="V182" s="0" t="n">
        <v>0</v>
      </c>
      <c r="W182" s="0" t="n">
        <v>0</v>
      </c>
    </row>
    <row r="183" customFormat="false" ht="13.8" hidden="false" customHeight="false" outlineLevel="0" collapsed="false">
      <c r="R183" s="0" t="n">
        <v>83</v>
      </c>
      <c r="S183" s="0" t="n">
        <v>0.015</v>
      </c>
      <c r="T183" s="0" t="n">
        <v>0.012</v>
      </c>
      <c r="U183" s="0" t="n">
        <v>119</v>
      </c>
      <c r="V183" s="0" t="n">
        <v>0</v>
      </c>
      <c r="W183" s="0" t="n">
        <v>0</v>
      </c>
    </row>
    <row r="184" customFormat="false" ht="13.8" hidden="false" customHeight="false" outlineLevel="0" collapsed="false">
      <c r="R184" s="0" t="n">
        <v>84</v>
      </c>
      <c r="S184" s="0" t="n">
        <v>0.015</v>
      </c>
      <c r="T184" s="0" t="n">
        <v>0.012</v>
      </c>
      <c r="U184" s="0" t="n">
        <v>120</v>
      </c>
      <c r="V184" s="0" t="n">
        <v>0</v>
      </c>
      <c r="W184" s="0" t="n">
        <v>0</v>
      </c>
    </row>
    <row r="185" customFormat="false" ht="13.8" hidden="false" customHeight="false" outlineLevel="0" collapsed="false">
      <c r="R185" s="0" t="n">
        <v>85</v>
      </c>
      <c r="S185" s="0" t="n">
        <v>0.015</v>
      </c>
      <c r="T185" s="0" t="n">
        <v>0.012</v>
      </c>
    </row>
    <row r="186" customFormat="false" ht="13.8" hidden="false" customHeight="false" outlineLevel="0" collapsed="false"/>
    <row r="187" customFormat="false" ht="13.8" hidden="false" customHeight="false" outlineLevel="0" collapsed="false"/>
    <row r="188" customFormat="false" ht="13.8" hidden="false" customHeight="false" outlineLevel="0" collapsed="false"/>
    <row r="189" customFormat="false" ht="13.8" hidden="false" customHeight="false" outlineLevel="0" collapsed="false"/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R1048576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E1" activeCellId="0" sqref="E1"/>
    </sheetView>
  </sheetViews>
  <sheetFormatPr defaultRowHeight="15" zeroHeight="false" outlineLevelRow="0" outlineLevelCol="0"/>
  <cols>
    <col collapsed="false" customWidth="true" hidden="false" outlineLevel="0" max="6" min="1" style="0" width="8.67"/>
    <col collapsed="false" customWidth="true" hidden="false" outlineLevel="0" max="14" min="7" style="0" width="10.58"/>
    <col collapsed="false" customWidth="true" hidden="false" outlineLevel="0" max="15" min="15" style="0" width="14.28"/>
    <col collapsed="false" customWidth="true" hidden="false" outlineLevel="0" max="17" min="16" style="0" width="8.67"/>
    <col collapsed="false" customWidth="true" hidden="false" outlineLevel="0" max="18" min="18" style="0" width="14.28"/>
    <col collapsed="false" customWidth="true" hidden="false" outlineLevel="0" max="1025" min="19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225</v>
      </c>
      <c r="C2" s="0" t="s">
        <v>226</v>
      </c>
    </row>
    <row r="3" customFormat="false" ht="15" hidden="false" customHeight="false" outlineLevel="0" collapsed="false">
      <c r="A3" s="0" t="s">
        <v>149</v>
      </c>
      <c r="B3" s="0" t="s">
        <v>227</v>
      </c>
      <c r="C3" s="0" t="s">
        <v>228</v>
      </c>
    </row>
    <row r="4" customFormat="false" ht="15" hidden="false" customHeight="false" outlineLevel="0" collapsed="false">
      <c r="A4" s="3"/>
      <c r="B4" s="3"/>
      <c r="C4" s="3"/>
      <c r="F4" s="5" t="s">
        <v>229</v>
      </c>
      <c r="G4" s="5"/>
      <c r="H4" s="5"/>
      <c r="I4" s="5"/>
      <c r="J4" s="5"/>
    </row>
    <row r="5" customFormat="false" ht="15" hidden="false" customHeight="false" outlineLevel="0" collapsed="false">
      <c r="F5" s="0" t="s">
        <v>230</v>
      </c>
    </row>
    <row r="6" customFormat="false" ht="15" hidden="false" customHeight="false" outlineLevel="0" collapsed="false">
      <c r="F6" s="0" t="s">
        <v>231</v>
      </c>
    </row>
    <row r="7" customFormat="false" ht="15" hidden="false" customHeight="false" outlineLevel="0" collapsed="false">
      <c r="F7" s="0" t="s">
        <v>232</v>
      </c>
    </row>
    <row r="8" customFormat="false" ht="15" hidden="false" customHeight="false" outlineLevel="0" collapsed="false">
      <c r="F8" s="0" t="s">
        <v>233</v>
      </c>
    </row>
    <row r="9" customFormat="false" ht="15" hidden="false" customHeight="false" outlineLevel="0" collapsed="false">
      <c r="F9" s="0" t="s">
        <v>234</v>
      </c>
    </row>
    <row r="10" customFormat="false" ht="15" hidden="false" customHeight="false" outlineLevel="0" collapsed="false">
      <c r="F10" s="23" t="s">
        <v>235</v>
      </c>
      <c r="G10" s="23"/>
      <c r="H10" s="23"/>
      <c r="I10" s="23"/>
      <c r="J10" s="23"/>
      <c r="K10" s="23"/>
      <c r="L10" s="23"/>
      <c r="M10" s="23"/>
      <c r="N10" s="23"/>
      <c r="O10" s="23"/>
    </row>
    <row r="11" customFormat="false" ht="15" hidden="false" customHeight="false" outlineLevel="0" collapsed="false">
      <c r="F11" s="0" t="s">
        <v>236</v>
      </c>
      <c r="G11" s="0" t="s">
        <v>237</v>
      </c>
      <c r="H11" s="0" t="s">
        <v>238</v>
      </c>
      <c r="I11" s="0" t="s">
        <v>239</v>
      </c>
      <c r="J11" s="0" t="s">
        <v>240</v>
      </c>
      <c r="K11" s="0" t="s">
        <v>241</v>
      </c>
      <c r="L11" s="0" t="s">
        <v>242</v>
      </c>
      <c r="M11" s="0" t="s">
        <v>243</v>
      </c>
      <c r="N11" s="0" t="s">
        <v>244</v>
      </c>
    </row>
    <row r="12" customFormat="false" ht="15" hidden="false" customHeight="false" outlineLevel="0" collapsed="false">
      <c r="A12" s="23" t="s">
        <v>245</v>
      </c>
      <c r="B12" s="23" t="s">
        <v>246</v>
      </c>
      <c r="C12" s="23" t="s">
        <v>247</v>
      </c>
      <c r="D12" s="23" t="s">
        <v>248</v>
      </c>
      <c r="E12" s="23" t="s">
        <v>249</v>
      </c>
      <c r="F12" s="23" t="s">
        <v>250</v>
      </c>
      <c r="G12" s="23" t="n">
        <v>2</v>
      </c>
      <c r="H12" s="23" t="n">
        <v>7</v>
      </c>
      <c r="I12" s="23" t="n">
        <v>12</v>
      </c>
      <c r="J12" s="23" t="n">
        <v>17</v>
      </c>
      <c r="K12" s="23" t="n">
        <v>22</v>
      </c>
      <c r="L12" s="23" t="n">
        <v>27</v>
      </c>
      <c r="M12" s="23" t="n">
        <v>32</v>
      </c>
      <c r="N12" s="5" t="n">
        <v>37</v>
      </c>
      <c r="O12" s="23" t="s">
        <v>251</v>
      </c>
    </row>
    <row r="13" customFormat="false" ht="15" hidden="false" customHeight="false" outlineLevel="0" collapsed="false">
      <c r="B13" s="0" t="s">
        <v>252</v>
      </c>
      <c r="G13" s="0" t="n">
        <v>0</v>
      </c>
      <c r="H13" s="0" t="n">
        <v>5</v>
      </c>
      <c r="I13" s="0" t="n">
        <v>10</v>
      </c>
      <c r="J13" s="0" t="n">
        <v>15</v>
      </c>
      <c r="K13" s="0" t="n">
        <v>20</v>
      </c>
      <c r="L13" s="0" t="n">
        <v>25</v>
      </c>
      <c r="M13" s="0" t="n">
        <v>30</v>
      </c>
      <c r="N13" s="0" t="n">
        <v>35</v>
      </c>
    </row>
    <row r="14" customFormat="false" ht="15" hidden="false" customHeight="false" outlineLevel="0" collapsed="false">
      <c r="B14" s="0" t="s">
        <v>253</v>
      </c>
      <c r="G14" s="0" t="n">
        <v>4</v>
      </c>
      <c r="H14" s="0" t="n">
        <v>9</v>
      </c>
      <c r="I14" s="0" t="n">
        <v>14</v>
      </c>
      <c r="J14" s="0" t="n">
        <v>19</v>
      </c>
      <c r="K14" s="0" t="n">
        <v>24</v>
      </c>
      <c r="L14" s="0" t="n">
        <v>29</v>
      </c>
      <c r="M14" s="0" t="n">
        <v>34</v>
      </c>
      <c r="N14" s="5" t="n">
        <v>40</v>
      </c>
    </row>
    <row r="15" customFormat="false" ht="15" hidden="false" customHeight="false" outlineLevel="0" collapsed="false">
      <c r="A15" s="0" t="n">
        <v>1</v>
      </c>
      <c r="B15" s="0" t="s">
        <v>254</v>
      </c>
      <c r="C15" s="24" t="n">
        <v>20</v>
      </c>
      <c r="D15" s="0" t="n">
        <v>24</v>
      </c>
      <c r="E15" s="0" t="n">
        <v>22</v>
      </c>
      <c r="F15" s="0" t="s">
        <v>255</v>
      </c>
      <c r="G15" s="25" t="n">
        <v>270</v>
      </c>
      <c r="H15" s="25" t="n">
        <v>2</v>
      </c>
      <c r="I15" s="25" t="n">
        <v>0</v>
      </c>
      <c r="J15" s="25" t="n">
        <v>0</v>
      </c>
      <c r="K15" s="25" t="n">
        <v>0</v>
      </c>
      <c r="L15" s="25" t="n">
        <v>0</v>
      </c>
      <c r="M15" s="25" t="n">
        <v>0</v>
      </c>
      <c r="N15" s="25" t="n">
        <v>0</v>
      </c>
      <c r="O15" s="25" t="n">
        <f aca="false">(G15+H15+I15+J15+K15+L15+M15+N15)</f>
        <v>272</v>
      </c>
    </row>
    <row r="16" customFormat="false" ht="13.8" hidden="false" customHeight="false" outlineLevel="0" collapsed="false">
      <c r="A16" s="0" t="n">
        <v>1</v>
      </c>
      <c r="B16" s="0" t="s">
        <v>256</v>
      </c>
      <c r="C16" s="24" t="n">
        <v>20</v>
      </c>
      <c r="D16" s="0" t="n">
        <v>24</v>
      </c>
      <c r="E16" s="0" t="n">
        <v>22</v>
      </c>
      <c r="G16" s="25" t="n">
        <v>32721</v>
      </c>
      <c r="H16" s="25" t="n">
        <v>48330</v>
      </c>
      <c r="I16" s="25" t="n">
        <v>0</v>
      </c>
      <c r="J16" s="25" t="n">
        <v>0</v>
      </c>
      <c r="K16" s="25" t="n">
        <v>0</v>
      </c>
      <c r="L16" s="25" t="n">
        <v>0</v>
      </c>
      <c r="M16" s="25" t="n">
        <v>0</v>
      </c>
      <c r="N16" s="25" t="n">
        <v>0</v>
      </c>
      <c r="O16" s="25" t="n">
        <f aca="false">(G15*G16+H15*H16+I15*I16+J15*J16+K15*K16+L15*L16+M15*M16+N15*N16)/O15</f>
        <v>32835.7720588235</v>
      </c>
    </row>
    <row r="17" customFormat="false" ht="13.8" hidden="false" customHeight="false" outlineLevel="0" collapsed="false">
      <c r="A17" s="0" t="n">
        <f aca="false">A15+1</f>
        <v>2</v>
      </c>
      <c r="B17" s="0" t="s">
        <v>254</v>
      </c>
      <c r="C17" s="0" t="n">
        <v>25</v>
      </c>
      <c r="D17" s="0" t="n">
        <v>29</v>
      </c>
      <c r="E17" s="0" t="n">
        <v>27</v>
      </c>
      <c r="F17" s="0" t="s">
        <v>257</v>
      </c>
      <c r="G17" s="25" t="n">
        <v>627</v>
      </c>
      <c r="H17" s="25" t="n">
        <v>113</v>
      </c>
      <c r="I17" s="25" t="n">
        <v>3</v>
      </c>
      <c r="J17" s="25" t="n">
        <v>0</v>
      </c>
      <c r="K17" s="25" t="n">
        <v>0</v>
      </c>
      <c r="L17" s="25" t="n">
        <v>0</v>
      </c>
      <c r="M17" s="25" t="n">
        <v>0</v>
      </c>
      <c r="N17" s="25" t="n">
        <v>0</v>
      </c>
      <c r="O17" s="25" t="n">
        <f aca="false">(G17+H17+I17+J17+K17+L17+M17+N17)</f>
        <v>743</v>
      </c>
    </row>
    <row r="18" customFormat="false" ht="13.8" hidden="false" customHeight="false" outlineLevel="0" collapsed="false">
      <c r="A18" s="0" t="n">
        <f aca="false">A16+1</f>
        <v>2</v>
      </c>
      <c r="B18" s="0" t="s">
        <v>256</v>
      </c>
      <c r="C18" s="0" t="n">
        <v>25</v>
      </c>
      <c r="D18" s="0" t="n">
        <v>29</v>
      </c>
      <c r="E18" s="0" t="n">
        <v>27</v>
      </c>
      <c r="G18" s="25" t="n">
        <v>42366</v>
      </c>
      <c r="H18" s="25" t="n">
        <v>59228</v>
      </c>
      <c r="I18" s="25" t="n">
        <v>56384</v>
      </c>
      <c r="J18" s="25" t="n">
        <v>0</v>
      </c>
      <c r="K18" s="25" t="n">
        <v>0</v>
      </c>
      <c r="L18" s="25" t="n">
        <v>0</v>
      </c>
      <c r="M18" s="25" t="n">
        <v>0</v>
      </c>
      <c r="N18" s="25" t="n">
        <v>0</v>
      </c>
      <c r="O18" s="25" t="n">
        <f aca="false">(G17*G18+H17*H18+I17*I18+J17*J18+K17*K18+L17*L18+M17*M18+N17*N18)/O17</f>
        <v>44987.0767160162</v>
      </c>
    </row>
    <row r="19" customFormat="false" ht="13.8" hidden="false" customHeight="false" outlineLevel="0" collapsed="false">
      <c r="A19" s="0" t="n">
        <f aca="false">A17+1</f>
        <v>3</v>
      </c>
      <c r="B19" s="0" t="s">
        <v>254</v>
      </c>
      <c r="C19" s="0" t="n">
        <v>30</v>
      </c>
      <c r="D19" s="0" t="n">
        <v>34</v>
      </c>
      <c r="E19" s="0" t="n">
        <v>32</v>
      </c>
      <c r="F19" s="0" t="s">
        <v>258</v>
      </c>
      <c r="G19" s="25" t="n">
        <v>570</v>
      </c>
      <c r="H19" s="25" t="n">
        <v>271</v>
      </c>
      <c r="I19" s="25" t="n">
        <v>80</v>
      </c>
      <c r="J19" s="25" t="n">
        <v>2</v>
      </c>
      <c r="K19" s="25" t="n">
        <v>0</v>
      </c>
      <c r="L19" s="25" t="n">
        <v>0</v>
      </c>
      <c r="M19" s="25" t="n">
        <v>0</v>
      </c>
      <c r="N19" s="25" t="n">
        <v>0</v>
      </c>
      <c r="O19" s="25" t="n">
        <f aca="false">(G19+H19+I19+J19+K19+L19+M19+N19)</f>
        <v>923</v>
      </c>
    </row>
    <row r="20" customFormat="false" ht="13.8" hidden="false" customHeight="false" outlineLevel="0" collapsed="false">
      <c r="A20" s="0" t="n">
        <f aca="false">A18+1</f>
        <v>3</v>
      </c>
      <c r="B20" s="0" t="s">
        <v>256</v>
      </c>
      <c r="C20" s="0" t="n">
        <v>30</v>
      </c>
      <c r="D20" s="0" t="n">
        <v>34</v>
      </c>
      <c r="E20" s="0" t="n">
        <v>32</v>
      </c>
      <c r="G20" s="25" t="n">
        <v>44723</v>
      </c>
      <c r="H20" s="25" t="n">
        <v>58491</v>
      </c>
      <c r="I20" s="25" t="n">
        <v>58644</v>
      </c>
      <c r="J20" s="25" t="n">
        <v>53977</v>
      </c>
      <c r="K20" s="25" t="n">
        <v>0</v>
      </c>
      <c r="L20" s="25" t="n">
        <v>0</v>
      </c>
      <c r="M20" s="25" t="n">
        <v>0</v>
      </c>
      <c r="N20" s="25" t="n">
        <v>0</v>
      </c>
      <c r="O20" s="25" t="n">
        <f aca="false">(G19*G20+H19*H20+I19*I20+J19*J20+K19*K20+L19*L20+M19*M20+N19*N20)/O19</f>
        <v>49992.0314192849</v>
      </c>
    </row>
    <row r="21" customFormat="false" ht="13.8" hidden="false" customHeight="false" outlineLevel="0" collapsed="false">
      <c r="A21" s="0" t="n">
        <f aca="false">A19+1</f>
        <v>4</v>
      </c>
      <c r="B21" s="0" t="s">
        <v>254</v>
      </c>
      <c r="C21" s="0" t="n">
        <v>35</v>
      </c>
      <c r="D21" s="0" t="n">
        <v>39</v>
      </c>
      <c r="E21" s="0" t="n">
        <v>37</v>
      </c>
      <c r="F21" s="0" t="s">
        <v>259</v>
      </c>
      <c r="G21" s="25" t="n">
        <v>439</v>
      </c>
      <c r="H21" s="25" t="n">
        <v>239</v>
      </c>
      <c r="I21" s="25" t="n">
        <v>223</v>
      </c>
      <c r="J21" s="25" t="n">
        <v>50</v>
      </c>
      <c r="K21" s="25" t="n">
        <v>0</v>
      </c>
      <c r="L21" s="25" t="n">
        <v>0</v>
      </c>
      <c r="M21" s="25" t="n">
        <v>0</v>
      </c>
      <c r="N21" s="25" t="n">
        <v>0</v>
      </c>
      <c r="O21" s="25" t="n">
        <f aca="false">(G21+H21+I21+J21+K21+L21+M21+N21)</f>
        <v>951</v>
      </c>
    </row>
    <row r="22" customFormat="false" ht="13.8" hidden="false" customHeight="false" outlineLevel="0" collapsed="false">
      <c r="A22" s="0" t="n">
        <f aca="false">A20+1</f>
        <v>4</v>
      </c>
      <c r="B22" s="0" t="s">
        <v>256</v>
      </c>
      <c r="C22" s="0" t="n">
        <v>35</v>
      </c>
      <c r="D22" s="0" t="n">
        <v>39</v>
      </c>
      <c r="E22" s="0" t="n">
        <v>37</v>
      </c>
      <c r="G22" s="25" t="n">
        <v>47175</v>
      </c>
      <c r="H22" s="25" t="n">
        <v>59712</v>
      </c>
      <c r="I22" s="25" t="n">
        <v>66341</v>
      </c>
      <c r="J22" s="25" t="n">
        <v>69215</v>
      </c>
      <c r="K22" s="25" t="n">
        <v>0</v>
      </c>
      <c r="L22" s="25" t="n">
        <v>0</v>
      </c>
      <c r="M22" s="25" t="n">
        <v>0</v>
      </c>
      <c r="N22" s="25" t="n">
        <v>0</v>
      </c>
      <c r="O22" s="25" t="n">
        <f aca="false">(G21*G22+H21*H22+I21*I22+J21*J22+K21*K22+L21*L22+M21*M22+N21*N22)/O21</f>
        <v>55978.7444794953</v>
      </c>
    </row>
    <row r="23" customFormat="false" ht="13.8" hidden="false" customHeight="false" outlineLevel="0" collapsed="false">
      <c r="A23" s="0" t="n">
        <f aca="false">A21+1</f>
        <v>5</v>
      </c>
      <c r="B23" s="0" t="s">
        <v>254</v>
      </c>
      <c r="C23" s="0" t="n">
        <v>40</v>
      </c>
      <c r="D23" s="0" t="n">
        <v>44</v>
      </c>
      <c r="E23" s="0" t="n">
        <v>42</v>
      </c>
      <c r="F23" s="0" t="s">
        <v>260</v>
      </c>
      <c r="G23" s="25" t="n">
        <v>335</v>
      </c>
      <c r="H23" s="25" t="n">
        <v>178</v>
      </c>
      <c r="I23" s="25" t="n">
        <v>242</v>
      </c>
      <c r="J23" s="25" t="n">
        <v>203</v>
      </c>
      <c r="K23" s="25" t="n">
        <v>46</v>
      </c>
      <c r="L23" s="25" t="n">
        <v>4</v>
      </c>
      <c r="M23" s="25" t="n">
        <v>0</v>
      </c>
      <c r="N23" s="25" t="n">
        <v>0</v>
      </c>
      <c r="O23" s="25" t="n">
        <f aca="false">(G23+H23+I23+J23+K23+L23+M23+N23)</f>
        <v>1008</v>
      </c>
    </row>
    <row r="24" customFormat="false" ht="13.8" hidden="false" customHeight="false" outlineLevel="0" collapsed="false">
      <c r="A24" s="0" t="n">
        <f aca="false">A22+1</f>
        <v>5</v>
      </c>
      <c r="B24" s="0" t="s">
        <v>256</v>
      </c>
      <c r="C24" s="0" t="n">
        <v>40</v>
      </c>
      <c r="D24" s="0" t="n">
        <v>44</v>
      </c>
      <c r="E24" s="0" t="n">
        <v>42</v>
      </c>
      <c r="G24" s="25" t="n">
        <v>45093</v>
      </c>
      <c r="H24" s="25" t="n">
        <v>61061</v>
      </c>
      <c r="I24" s="25" t="n">
        <v>68384</v>
      </c>
      <c r="J24" s="25" t="n">
        <v>72399</v>
      </c>
      <c r="K24" s="25" t="n">
        <v>68319</v>
      </c>
      <c r="L24" s="25" t="n">
        <v>53373</v>
      </c>
      <c r="M24" s="25" t="n">
        <v>0</v>
      </c>
      <c r="N24" s="25" t="n">
        <v>0</v>
      </c>
      <c r="O24" s="25" t="n">
        <f aca="false">(G23*G24+H23*H24+I23*I24+J23*J24+K23*K24+L23*L24+M23*M24+N23*N24)/O23</f>
        <v>60096.3333333333</v>
      </c>
    </row>
    <row r="25" customFormat="false" ht="13.8" hidden="false" customHeight="false" outlineLevel="0" collapsed="false">
      <c r="A25" s="0" t="n">
        <f aca="false">A23+1</f>
        <v>6</v>
      </c>
      <c r="B25" s="0" t="s">
        <v>254</v>
      </c>
      <c r="C25" s="0" t="n">
        <v>45</v>
      </c>
      <c r="D25" s="0" t="n">
        <v>49</v>
      </c>
      <c r="E25" s="0" t="n">
        <v>47</v>
      </c>
      <c r="F25" s="0" t="s">
        <v>261</v>
      </c>
      <c r="G25" s="25" t="n">
        <v>315</v>
      </c>
      <c r="H25" s="25" t="n">
        <v>184</v>
      </c>
      <c r="I25" s="25" t="n">
        <v>224</v>
      </c>
      <c r="J25" s="25" t="n">
        <v>220</v>
      </c>
      <c r="K25" s="25" t="n">
        <v>161</v>
      </c>
      <c r="L25" s="25" t="n">
        <v>108</v>
      </c>
      <c r="M25" s="25" t="n">
        <v>2</v>
      </c>
      <c r="N25" s="25" t="n">
        <v>0</v>
      </c>
      <c r="O25" s="25" t="n">
        <f aca="false">(G25+H25+I25+J25+K25+L25+M25+N25)</f>
        <v>1214</v>
      </c>
    </row>
    <row r="26" customFormat="false" ht="13.8" hidden="false" customHeight="false" outlineLevel="0" collapsed="false">
      <c r="A26" s="0" t="n">
        <f aca="false">A24+1</f>
        <v>6</v>
      </c>
      <c r="B26" s="0" t="s">
        <v>256</v>
      </c>
      <c r="C26" s="0" t="n">
        <v>45</v>
      </c>
      <c r="D26" s="0" t="n">
        <v>49</v>
      </c>
      <c r="E26" s="0" t="n">
        <v>47</v>
      </c>
      <c r="G26" s="25" t="n">
        <v>47177</v>
      </c>
      <c r="H26" s="25" t="n">
        <v>59561</v>
      </c>
      <c r="I26" s="25" t="n">
        <v>64745</v>
      </c>
      <c r="J26" s="25" t="n">
        <v>72390</v>
      </c>
      <c r="K26" s="25" t="n">
        <v>74367</v>
      </c>
      <c r="L26" s="25" t="n">
        <v>77127</v>
      </c>
      <c r="M26" s="25" t="n">
        <v>93730</v>
      </c>
      <c r="N26" s="25" t="n">
        <v>0</v>
      </c>
      <c r="O26" s="25" t="n">
        <f aca="false">(G25*G26+H25*H26+I25*I26+J25*J26+K25*K26+L25*L26+M25*M26+N25*N26)/O25</f>
        <v>63211.6326194399</v>
      </c>
    </row>
    <row r="27" customFormat="false" ht="13.8" hidden="false" customHeight="false" outlineLevel="0" collapsed="false">
      <c r="A27" s="0" t="n">
        <f aca="false">A25+1</f>
        <v>7</v>
      </c>
      <c r="B27" s="0" t="s">
        <v>254</v>
      </c>
      <c r="C27" s="0" t="n">
        <v>50</v>
      </c>
      <c r="D27" s="0" t="n">
        <v>54</v>
      </c>
      <c r="E27" s="0" t="n">
        <v>52</v>
      </c>
      <c r="F27" s="0" t="s">
        <v>262</v>
      </c>
      <c r="G27" s="25" t="n">
        <v>283</v>
      </c>
      <c r="H27" s="25" t="n">
        <v>156</v>
      </c>
      <c r="I27" s="25" t="n">
        <v>197</v>
      </c>
      <c r="J27" s="25" t="n">
        <v>205</v>
      </c>
      <c r="K27" s="25" t="n">
        <v>128</v>
      </c>
      <c r="L27" s="25" t="n">
        <v>136</v>
      </c>
      <c r="M27" s="25" t="n">
        <v>81</v>
      </c>
      <c r="N27" s="25" t="n">
        <v>5</v>
      </c>
      <c r="O27" s="25" t="n">
        <f aca="false">(G27+H27+I27+J27+K27+L27+M27+N27)</f>
        <v>1191</v>
      </c>
    </row>
    <row r="28" customFormat="false" ht="13.8" hidden="false" customHeight="false" outlineLevel="0" collapsed="false">
      <c r="A28" s="0" t="n">
        <f aca="false">A26+1</f>
        <v>7</v>
      </c>
      <c r="B28" s="0" t="s">
        <v>256</v>
      </c>
      <c r="C28" s="0" t="n">
        <v>50</v>
      </c>
      <c r="D28" s="0" t="n">
        <v>54</v>
      </c>
      <c r="E28" s="0" t="n">
        <v>52</v>
      </c>
      <c r="G28" s="25" t="n">
        <v>48245</v>
      </c>
      <c r="H28" s="25" t="n">
        <v>60176</v>
      </c>
      <c r="I28" s="25" t="n">
        <v>65079</v>
      </c>
      <c r="J28" s="25" t="n">
        <v>68555</v>
      </c>
      <c r="K28" s="25" t="n">
        <v>70712</v>
      </c>
      <c r="L28" s="25" t="n">
        <v>71746</v>
      </c>
      <c r="M28" s="25" t="n">
        <v>69077</v>
      </c>
      <c r="N28" s="25" t="n">
        <v>74622</v>
      </c>
      <c r="O28" s="25" t="n">
        <f aca="false">(G27*G28+H27*H28+I27*I28+J27*J28+K27*K28+L27*L28+M27*M28+N27*N28)/O27</f>
        <v>62713.7430730479</v>
      </c>
    </row>
    <row r="29" customFormat="false" ht="13.8" hidden="false" customHeight="false" outlineLevel="0" collapsed="false">
      <c r="A29" s="0" t="n">
        <f aca="false">A27+1</f>
        <v>8</v>
      </c>
      <c r="B29" s="0" t="s">
        <v>254</v>
      </c>
      <c r="C29" s="0" t="n">
        <v>55</v>
      </c>
      <c r="D29" s="0" t="n">
        <v>59</v>
      </c>
      <c r="E29" s="0" t="n">
        <v>57</v>
      </c>
      <c r="F29" s="0" t="s">
        <v>263</v>
      </c>
      <c r="G29" s="25" t="n">
        <v>234</v>
      </c>
      <c r="H29" s="25" t="n">
        <v>143</v>
      </c>
      <c r="I29" s="25" t="n">
        <v>200</v>
      </c>
      <c r="J29" s="25" t="n">
        <v>175</v>
      </c>
      <c r="K29" s="25" t="n">
        <v>94</v>
      </c>
      <c r="L29" s="25" t="n">
        <v>139</v>
      </c>
      <c r="M29" s="25" t="n">
        <v>76</v>
      </c>
      <c r="N29" s="25" t="n">
        <v>75</v>
      </c>
      <c r="O29" s="25" t="n">
        <f aca="false">(G29+H29+I29+J29+K29+L29+M29+N29)</f>
        <v>1136</v>
      </c>
    </row>
    <row r="30" customFormat="false" ht="13.8" hidden="false" customHeight="false" outlineLevel="0" collapsed="false">
      <c r="A30" s="0" t="n">
        <f aca="false">A28+1</f>
        <v>8</v>
      </c>
      <c r="B30" s="0" t="s">
        <v>256</v>
      </c>
      <c r="C30" s="0" t="n">
        <v>55</v>
      </c>
      <c r="D30" s="0" t="n">
        <v>59</v>
      </c>
      <c r="E30" s="0" t="n">
        <v>57</v>
      </c>
      <c r="G30" s="25" t="n">
        <v>51793</v>
      </c>
      <c r="H30" s="25" t="n">
        <v>58690</v>
      </c>
      <c r="I30" s="25" t="n">
        <v>63754</v>
      </c>
      <c r="J30" s="25" t="n">
        <v>62835</v>
      </c>
      <c r="K30" s="25" t="n">
        <v>70762</v>
      </c>
      <c r="L30" s="25" t="n">
        <v>72365</v>
      </c>
      <c r="M30" s="25" t="n">
        <v>74222</v>
      </c>
      <c r="N30" s="25" t="n">
        <v>68894</v>
      </c>
      <c r="O30" s="25" t="n">
        <f aca="false">(G29*G30+H29*H30+I29*I30+J29*J30+K29*K30+L29*L30+M29*M30+N29*N30)/O29</f>
        <v>63184.3679577465</v>
      </c>
    </row>
    <row r="31" customFormat="false" ht="13.8" hidden="false" customHeight="false" outlineLevel="0" collapsed="false">
      <c r="A31" s="0" t="n">
        <f aca="false">A29+1</f>
        <v>9</v>
      </c>
      <c r="B31" s="0" t="s">
        <v>254</v>
      </c>
      <c r="C31" s="0" t="n">
        <v>60</v>
      </c>
      <c r="D31" s="0" t="n">
        <v>64</v>
      </c>
      <c r="E31" s="0" t="n">
        <v>62</v>
      </c>
      <c r="F31" s="0" t="s">
        <v>264</v>
      </c>
      <c r="G31" s="25" t="n">
        <v>134</v>
      </c>
      <c r="H31" s="25" t="n">
        <v>110</v>
      </c>
      <c r="I31" s="25" t="n">
        <v>129</v>
      </c>
      <c r="J31" s="25" t="n">
        <v>145</v>
      </c>
      <c r="K31" s="25" t="n">
        <v>81</v>
      </c>
      <c r="L31" s="25" t="n">
        <v>80</v>
      </c>
      <c r="M31" s="25" t="n">
        <v>69</v>
      </c>
      <c r="N31" s="25" t="n">
        <v>95</v>
      </c>
      <c r="O31" s="25" t="n">
        <f aca="false">(G31+H31+I31+J31+K31+L31+M31+N31)</f>
        <v>843</v>
      </c>
    </row>
    <row r="32" customFormat="false" ht="13.8" hidden="false" customHeight="false" outlineLevel="0" collapsed="false">
      <c r="A32" s="0" t="n">
        <f aca="false">A30+1</f>
        <v>9</v>
      </c>
      <c r="B32" s="0" t="s">
        <v>256</v>
      </c>
      <c r="C32" s="0" t="n">
        <v>60</v>
      </c>
      <c r="D32" s="0" t="n">
        <v>64</v>
      </c>
      <c r="E32" s="0" t="n">
        <v>62</v>
      </c>
      <c r="G32" s="25" t="n">
        <v>52416</v>
      </c>
      <c r="H32" s="25" t="n">
        <v>60847</v>
      </c>
      <c r="I32" s="25" t="n">
        <v>66634</v>
      </c>
      <c r="J32" s="25" t="n">
        <v>66186</v>
      </c>
      <c r="K32" s="25" t="n">
        <v>68316</v>
      </c>
      <c r="L32" s="25" t="n">
        <v>72033</v>
      </c>
      <c r="M32" s="25" t="n">
        <v>75143</v>
      </c>
      <c r="N32" s="25" t="n">
        <v>78494</v>
      </c>
      <c r="O32" s="25" t="n">
        <f aca="false">(G31*G32+H31*H32+I31*I32+J31*J32+K31*K32+L31*L32+M31*M32+N31*N32)/O31</f>
        <v>66248.7580071174</v>
      </c>
    </row>
    <row r="33" customFormat="false" ht="13.8" hidden="false" customHeight="false" outlineLevel="0" collapsed="false">
      <c r="A33" s="0" t="n">
        <f aca="false">A31+1</f>
        <v>10</v>
      </c>
      <c r="B33" s="0" t="s">
        <v>254</v>
      </c>
      <c r="C33" s="0" t="n">
        <v>65</v>
      </c>
      <c r="D33" s="5" t="n">
        <v>75</v>
      </c>
      <c r="E33" s="5" t="n">
        <v>67</v>
      </c>
      <c r="F33" s="0" t="s">
        <v>265</v>
      </c>
      <c r="G33" s="25" t="n">
        <v>46</v>
      </c>
      <c r="H33" s="25" t="n">
        <v>51</v>
      </c>
      <c r="I33" s="25" t="n">
        <v>65</v>
      </c>
      <c r="J33" s="25" t="n">
        <v>49</v>
      </c>
      <c r="K33" s="25" t="n">
        <v>21</v>
      </c>
      <c r="L33" s="25" t="n">
        <v>28</v>
      </c>
      <c r="M33" s="25" t="n">
        <v>23</v>
      </c>
      <c r="N33" s="25" t="n">
        <v>56</v>
      </c>
      <c r="O33" s="25" t="n">
        <f aca="false">(G33+H33+I33+J33+K33+L33+M33+N33)</f>
        <v>339</v>
      </c>
    </row>
    <row r="34" customFormat="false" ht="13.8" hidden="false" customHeight="false" outlineLevel="0" collapsed="false">
      <c r="A34" s="23" t="n">
        <f aca="false">A32+1</f>
        <v>10</v>
      </c>
      <c r="B34" s="23" t="s">
        <v>256</v>
      </c>
      <c r="C34" s="23" t="n">
        <v>65</v>
      </c>
      <c r="D34" s="23" t="n">
        <v>75</v>
      </c>
      <c r="E34" s="23" t="n">
        <v>67</v>
      </c>
      <c r="F34" s="23"/>
      <c r="G34" s="26" t="n">
        <v>54006</v>
      </c>
      <c r="H34" s="26" t="n">
        <v>62606</v>
      </c>
      <c r="I34" s="26" t="n">
        <v>61688</v>
      </c>
      <c r="J34" s="26" t="n">
        <v>66145</v>
      </c>
      <c r="K34" s="26" t="n">
        <v>76658</v>
      </c>
      <c r="L34" s="26" t="n">
        <v>80971</v>
      </c>
      <c r="M34" s="26" t="n">
        <v>81850</v>
      </c>
      <c r="N34" s="26" t="n">
        <v>80312</v>
      </c>
      <c r="O34" s="26" t="n">
        <f aca="false">(G33*G34+H33*H34+I33*I34+J33*J34+K33*K34+L33*L34+M33*M34+N33*N34)/O33</f>
        <v>68392.4336283186</v>
      </c>
    </row>
    <row r="35" customFormat="false" ht="13.8" hidden="false" customHeight="false" outlineLevel="0" collapsed="false">
      <c r="A35" s="0" t="n">
        <f aca="false">A33+1</f>
        <v>11</v>
      </c>
      <c r="B35" s="0" t="s">
        <v>254</v>
      </c>
      <c r="E35" s="0" t="s">
        <v>251</v>
      </c>
      <c r="F35" s="0" t="s">
        <v>266</v>
      </c>
      <c r="G35" s="25" t="n">
        <f aca="false">(G15+G17+G19+G21+G23+G25+G27+G29+G31+G33)</f>
        <v>3253</v>
      </c>
      <c r="H35" s="25" t="n">
        <f aca="false">(H15+H17+H19+H21+H23+H25+H27+H29+H31+H33)</f>
        <v>1447</v>
      </c>
      <c r="I35" s="25" t="n">
        <f aca="false">(I15+I17+I19+I21+I23+I25+I27+I29+I31+I33)</f>
        <v>1363</v>
      </c>
      <c r="J35" s="25" t="n">
        <f aca="false">(J15+J17+J19+J21+J23+J25+J27+J29+J31+J33)</f>
        <v>1049</v>
      </c>
      <c r="K35" s="25" t="n">
        <f aca="false">(K15+K17+K19+K21+K23+K25+K27+K29+K31+K33)</f>
        <v>531</v>
      </c>
      <c r="L35" s="25" t="n">
        <f aca="false">(L15+L17+L19+L21+L23+L25+L27+L29+L31+L33)</f>
        <v>495</v>
      </c>
      <c r="M35" s="25" t="n">
        <f aca="false">(M15+M17+M19+M21+M23+M25+M27+M29+M31+M33)</f>
        <v>251</v>
      </c>
      <c r="N35" s="25" t="n">
        <f aca="false">(N15+N17+N19+N21+N23+N25+N27+N29+N31+N33)</f>
        <v>231</v>
      </c>
      <c r="O35" s="25" t="n">
        <f aca="false">(G35+H35+I35+J35+K35+L35+M35+N35)</f>
        <v>8620</v>
      </c>
    </row>
    <row r="36" customFormat="false" ht="13.8" hidden="false" customHeight="false" outlineLevel="0" collapsed="false">
      <c r="A36" s="0" t="n">
        <f aca="false">A34+1</f>
        <v>11</v>
      </c>
      <c r="B36" s="0" t="s">
        <v>256</v>
      </c>
      <c r="E36" s="0" t="s">
        <v>251</v>
      </c>
      <c r="G36" s="25" t="n">
        <f aca="false">(G15*G16+G17*G18+G19*G20+G21*G22+G23*G24+G25*G26+G27*G28+G29*G30+G31*G32+G33*G34)/G35</f>
        <v>45142.3037196434</v>
      </c>
      <c r="H36" s="25" t="n">
        <f aca="false">(H15*H16+H17*H18+H19*H20+H21*H22+H23*H24+H25*H26+H27*H28+H29*H30+H31*H32+H33*H34)/H35</f>
        <v>59713.8472702142</v>
      </c>
      <c r="I36" s="25" t="n">
        <f aca="false">(I15*I16+I17*I18+I19*I20+I21*I22+I23*I24+I25*I26+I27*I28+I29*I30+I31*I32+I33*I34)/I35</f>
        <v>65211.5862068966</v>
      </c>
      <c r="J36" s="25" t="n">
        <f aca="false">(J15*J16+J17*J18+J19*J20+J21*J22+J23*J24+J25*J26+J27*J28+J29*J30+J31*J32+J33*J34)/J35</f>
        <v>68712.5605338418</v>
      </c>
      <c r="K36" s="25" t="n">
        <f aca="false">(K15*K16+K17*K18+K19*K20+K21*K22+K23*K24+K25*K26+K27*K28+K29*K30+K31*K32+K33*K34)/K35</f>
        <v>71491.4105461394</v>
      </c>
      <c r="L36" s="25" t="n">
        <f aca="false">(L15*L16+L17*L18+L19*L20+L21*L22+L23*L24+L25*L26+L27*L28+L29*L30+L31*L32+L33*L34)/L35</f>
        <v>73513.5898989899</v>
      </c>
      <c r="M36" s="25" t="n">
        <f aca="false">(M15*M16+M17*M18+M19*M20+M21*M22+M23*M24+M25*M26+M27*M28+M29*M30+M31*M32+M33*M34)/M35</f>
        <v>73669.2669322709</v>
      </c>
      <c r="N36" s="25" t="n">
        <f aca="false">(N15*N16+N17*N18+N19*N20+N21*N22+N23*N24+N25*N26+N27*N28+N29*N30+N31*N32+N33*N34)/N35</f>
        <v>75734.0346320346</v>
      </c>
      <c r="O36" s="25" t="n">
        <f aca="false">(G35*G36+H35*H36+I35*I36+J35*J36+K35*K36+L35*L36+M35*M36+N35*N36)/O35</f>
        <v>58532.8808584687</v>
      </c>
    </row>
    <row r="39" customFormat="false" ht="13.8" hidden="false" customHeight="false" outlineLevel="0" collapsed="false"/>
    <row r="50" customFormat="false" ht="15" hidden="false" customHeight="false" outlineLevel="0" collapsed="false">
      <c r="R50" s="27" t="n">
        <f aca="false">+O35*O36</f>
        <v>504553433</v>
      </c>
    </row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AX131"/>
  <sheetViews>
    <sheetView showFormulas="false" showGridLines="true" showRowColHeaders="true" showZeros="true" rightToLeft="false" tabSelected="false" showOutlineSymbols="true" defaultGridColor="true" view="normal" topLeftCell="A31" colorId="64" zoomScale="75" zoomScaleNormal="75" zoomScalePageLayoutView="100" workbookViewId="0">
      <selection pane="topLeft" activeCell="A33" activeCellId="0" sqref="A33"/>
    </sheetView>
  </sheetViews>
  <sheetFormatPr defaultRowHeight="15" zeroHeight="false" outlineLevelRow="0" outlineLevelCol="0"/>
  <cols>
    <col collapsed="false" customWidth="true" hidden="false" outlineLevel="0" max="1" min="1" style="0" width="10.71"/>
    <col collapsed="false" customWidth="true" hidden="false" outlineLevel="0" max="6" min="2" style="0" width="8.67"/>
    <col collapsed="false" customWidth="false" hidden="false" outlineLevel="0" max="7" min="7" style="0" width="11.51"/>
    <col collapsed="false" customWidth="true" hidden="false" outlineLevel="0" max="9" min="8" style="0" width="8.67"/>
    <col collapsed="false" customWidth="false" hidden="false" outlineLevel="0" max="10" min="10" style="0" width="11.51"/>
    <col collapsed="false" customWidth="true" hidden="false" outlineLevel="0" max="21" min="11" style="0" width="8.67"/>
    <col collapsed="false" customWidth="true" hidden="false" outlineLevel="0" max="22" min="22" style="0" width="5.95"/>
    <col collapsed="false" customWidth="true" hidden="false" outlineLevel="0" max="23" min="23" style="0" width="6.57"/>
    <col collapsed="false" customWidth="true" hidden="false" outlineLevel="0" max="24" min="24" style="0" width="18.32"/>
    <col collapsed="false" customWidth="true" hidden="false" outlineLevel="0" max="25" min="25" style="0" width="6.27"/>
    <col collapsed="false" customWidth="true" hidden="false" outlineLevel="0" max="26" min="26" style="0" width="15.83"/>
    <col collapsed="false" customWidth="true" hidden="false" outlineLevel="0" max="27" min="27" style="0" width="6.88"/>
    <col collapsed="false" customWidth="true" hidden="false" outlineLevel="0" max="28" min="28" style="0" width="15.83"/>
    <col collapsed="false" customWidth="true" hidden="false" outlineLevel="0" max="29" min="29" style="0" width="8.67"/>
    <col collapsed="false" customWidth="true" hidden="false" outlineLevel="0" max="30" min="30" style="0" width="6.27"/>
    <col collapsed="false" customWidth="true" hidden="false" outlineLevel="0" max="31" min="31" style="0" width="15.83"/>
    <col collapsed="false" customWidth="true" hidden="false" outlineLevel="0" max="32" min="32" style="0" width="6.27"/>
    <col collapsed="false" customWidth="true" hidden="false" outlineLevel="0" max="33" min="33" style="0" width="15.83"/>
    <col collapsed="false" customWidth="true" hidden="false" outlineLevel="0" max="34" min="34" style="0" width="6.88"/>
    <col collapsed="false" customWidth="true" hidden="false" outlineLevel="0" max="35" min="35" style="0" width="16.45"/>
    <col collapsed="false" customWidth="true" hidden="false" outlineLevel="0" max="44" min="36" style="0" width="8.67"/>
    <col collapsed="false" customWidth="false" hidden="false" outlineLevel="0" max="45" min="45" style="0" width="11.51"/>
    <col collapsed="false" customWidth="true" hidden="false" outlineLevel="0" max="49" min="46" style="0" width="8.67"/>
    <col collapsed="false" customWidth="true" hidden="false" outlineLevel="0" max="50" min="50" style="0" width="24.48"/>
    <col collapsed="false" customWidth="true" hidden="false" outlineLevel="0" max="1025" min="51" style="0" width="8.67"/>
  </cols>
  <sheetData>
    <row r="1" customFormat="false" ht="15" hidden="false" customHeight="false" outlineLevel="0" collapsed="false">
      <c r="A1" s="3" t="s">
        <v>64</v>
      </c>
    </row>
    <row r="2" customFormat="false" ht="15" hidden="false" customHeight="false" outlineLevel="0" collapsed="false">
      <c r="A2" s="0" t="s">
        <v>146</v>
      </c>
      <c r="B2" s="0" t="s">
        <v>267</v>
      </c>
      <c r="C2" s="0" t="s">
        <v>268</v>
      </c>
      <c r="L2" s="24" t="s">
        <v>269</v>
      </c>
      <c r="M2" s="24"/>
      <c r="N2" s="24"/>
      <c r="O2" s="24"/>
    </row>
    <row r="3" customFormat="false" ht="15" hidden="false" customHeight="false" outlineLevel="0" collapsed="false">
      <c r="A3" s="0" t="s">
        <v>149</v>
      </c>
      <c r="B3" s="0" t="s">
        <v>270</v>
      </c>
      <c r="C3" s="0" t="s">
        <v>271</v>
      </c>
    </row>
    <row r="4" customFormat="false" ht="15" hidden="false" customHeight="false" outlineLevel="0" collapsed="false">
      <c r="A4" s="0" t="s">
        <v>272</v>
      </c>
      <c r="B4" s="0" t="s">
        <v>273</v>
      </c>
      <c r="C4" s="0" t="s">
        <v>274</v>
      </c>
    </row>
    <row r="5" customFormat="false" ht="15" hidden="false" customHeight="false" outlineLevel="0" collapsed="false">
      <c r="F5" s="5" t="s">
        <v>229</v>
      </c>
      <c r="G5" s="5"/>
      <c r="H5" s="5"/>
      <c r="I5" s="5"/>
      <c r="J5" s="5"/>
    </row>
    <row r="6" customFormat="false" ht="15" hidden="false" customHeight="false" outlineLevel="0" collapsed="false">
      <c r="F6" s="15" t="s">
        <v>275</v>
      </c>
      <c r="G6" s="5"/>
      <c r="H6" s="5"/>
      <c r="I6" s="5"/>
      <c r="J6" s="5"/>
      <c r="K6" s="5"/>
      <c r="L6" s="5"/>
      <c r="M6" s="5"/>
      <c r="N6" s="5"/>
      <c r="O6" s="5"/>
      <c r="P6" s="5"/>
      <c r="Q6" s="5"/>
    </row>
    <row r="7" customFormat="false" ht="15" hidden="false" customHeight="false" outlineLevel="0" collapsed="false">
      <c r="F7" s="1" t="s">
        <v>276</v>
      </c>
    </row>
    <row r="8" customFormat="false" ht="13.8" hidden="false" customHeight="false" outlineLevel="0" collapsed="false"/>
    <row r="9" customFormat="false" ht="15" hidden="false" customHeight="false" outlineLevel="0" collapsed="false">
      <c r="F9" s="0" t="s">
        <v>277</v>
      </c>
    </row>
    <row r="10" customFormat="false" ht="15" hidden="false" customHeight="false" outlineLevel="0" collapsed="false">
      <c r="F10" s="0" t="s">
        <v>278</v>
      </c>
    </row>
    <row r="11" customFormat="false" ht="15" hidden="false" customHeight="false" outlineLevel="0" collapsed="false">
      <c r="F11" s="0" t="s">
        <v>279</v>
      </c>
    </row>
    <row r="12" customFormat="false" ht="15" hidden="false" customHeight="false" outlineLevel="0" collapsed="false">
      <c r="F12" s="0" t="s">
        <v>234</v>
      </c>
    </row>
    <row r="13" customFormat="false" ht="15" hidden="false" customHeight="false" outlineLevel="0" collapsed="false">
      <c r="A13" s="0" t="s">
        <v>245</v>
      </c>
      <c r="B13" s="0" t="s">
        <v>246</v>
      </c>
      <c r="C13" s="0" t="s">
        <v>247</v>
      </c>
      <c r="D13" s="0" t="s">
        <v>248</v>
      </c>
      <c r="E13" s="0" t="s">
        <v>249</v>
      </c>
      <c r="F13" s="0" t="s">
        <v>250</v>
      </c>
      <c r="G13" s="0" t="n">
        <v>2</v>
      </c>
      <c r="H13" s="0" t="n">
        <v>7</v>
      </c>
      <c r="I13" s="0" t="n">
        <v>12</v>
      </c>
      <c r="J13" s="0" t="n">
        <v>17</v>
      </c>
      <c r="K13" s="0" t="n">
        <v>22</v>
      </c>
      <c r="L13" s="0" t="n">
        <v>27</v>
      </c>
      <c r="M13" s="0" t="n">
        <v>32</v>
      </c>
      <c r="N13" s="0" t="n">
        <v>37</v>
      </c>
      <c r="O13" s="0" t="n">
        <v>42</v>
      </c>
      <c r="P13" s="0" t="n">
        <v>46</v>
      </c>
      <c r="Q13" s="0" t="s">
        <v>251</v>
      </c>
    </row>
    <row r="14" customFormat="false" ht="13.8" hidden="false" customHeight="false" outlineLevel="0" collapsed="false">
      <c r="A14" s="0" t="n">
        <v>1</v>
      </c>
      <c r="B14" s="0" t="s">
        <v>280</v>
      </c>
      <c r="C14" s="5" t="n">
        <v>50</v>
      </c>
      <c r="D14" s="0" t="n">
        <v>54</v>
      </c>
      <c r="E14" s="5" t="n">
        <v>54</v>
      </c>
      <c r="F14" s="0" t="s">
        <v>281</v>
      </c>
    </row>
    <row r="15" customFormat="false" ht="13.8" hidden="false" customHeight="false" outlineLevel="0" collapsed="false">
      <c r="A15" s="0" t="n">
        <v>1</v>
      </c>
      <c r="B15" s="0" t="s">
        <v>282</v>
      </c>
      <c r="C15" s="5" t="n">
        <v>50</v>
      </c>
      <c r="D15" s="0" t="n">
        <v>54</v>
      </c>
      <c r="E15" s="5" t="n">
        <v>54</v>
      </c>
    </row>
    <row r="16" customFormat="false" ht="13.8" hidden="false" customHeight="false" outlineLevel="0" collapsed="false">
      <c r="A16" s="0" t="n">
        <v>2</v>
      </c>
      <c r="B16" s="0" t="s">
        <v>280</v>
      </c>
      <c r="C16" s="0" t="n">
        <f aca="false">+C14+5</f>
        <v>55</v>
      </c>
      <c r="D16" s="0" t="n">
        <f aca="false">+D14+5</f>
        <v>59</v>
      </c>
      <c r="E16" s="0" t="n">
        <v>57</v>
      </c>
      <c r="F16" s="0" t="s">
        <v>263</v>
      </c>
    </row>
    <row r="17" customFormat="false" ht="13.8" hidden="false" customHeight="false" outlineLevel="0" collapsed="false">
      <c r="A17" s="0" t="n">
        <v>2</v>
      </c>
      <c r="B17" s="0" t="s">
        <v>282</v>
      </c>
      <c r="C17" s="0" t="n">
        <f aca="false">+C15+5</f>
        <v>55</v>
      </c>
      <c r="D17" s="0" t="n">
        <f aca="false">+D15+5</f>
        <v>59</v>
      </c>
      <c r="E17" s="0" t="n">
        <v>57</v>
      </c>
    </row>
    <row r="18" customFormat="false" ht="13.8" hidden="false" customHeight="false" outlineLevel="0" collapsed="false">
      <c r="A18" s="0" t="n">
        <v>3</v>
      </c>
      <c r="B18" s="0" t="s">
        <v>280</v>
      </c>
      <c r="C18" s="0" t="n">
        <f aca="false">+C16+5</f>
        <v>60</v>
      </c>
      <c r="D18" s="0" t="n">
        <f aca="false">+D16+5</f>
        <v>64</v>
      </c>
      <c r="E18" s="0" t="n">
        <v>62</v>
      </c>
      <c r="F18" s="0" t="s">
        <v>264</v>
      </c>
    </row>
    <row r="19" customFormat="false" ht="13.8" hidden="false" customHeight="false" outlineLevel="0" collapsed="false">
      <c r="A19" s="0" t="n">
        <v>3</v>
      </c>
      <c r="B19" s="0" t="s">
        <v>282</v>
      </c>
      <c r="C19" s="0" t="n">
        <f aca="false">+C17+5</f>
        <v>60</v>
      </c>
      <c r="D19" s="0" t="n">
        <f aca="false">+D17+5</f>
        <v>64</v>
      </c>
      <c r="E19" s="0" t="n">
        <v>62</v>
      </c>
    </row>
    <row r="20" customFormat="false" ht="13.8" hidden="false" customHeight="false" outlineLevel="0" collapsed="false">
      <c r="A20" s="0" t="n">
        <v>4</v>
      </c>
      <c r="B20" s="0" t="s">
        <v>280</v>
      </c>
      <c r="C20" s="0" t="n">
        <f aca="false">+C18+5</f>
        <v>65</v>
      </c>
      <c r="D20" s="0" t="n">
        <f aca="false">+D18+5</f>
        <v>69</v>
      </c>
      <c r="E20" s="0" t="n">
        <v>67</v>
      </c>
      <c r="F20" s="0" t="s">
        <v>283</v>
      </c>
    </row>
    <row r="21" customFormat="false" ht="13.8" hidden="false" customHeight="false" outlineLevel="0" collapsed="false">
      <c r="A21" s="0" t="n">
        <v>4</v>
      </c>
      <c r="B21" s="0" t="s">
        <v>282</v>
      </c>
      <c r="C21" s="0" t="n">
        <f aca="false">+C19+5</f>
        <v>65</v>
      </c>
      <c r="D21" s="0" t="n">
        <f aca="false">+D19+5</f>
        <v>69</v>
      </c>
      <c r="E21" s="0" t="n">
        <v>67</v>
      </c>
    </row>
    <row r="22" customFormat="false" ht="13.8" hidden="false" customHeight="false" outlineLevel="0" collapsed="false">
      <c r="A22" s="0" t="n">
        <v>5</v>
      </c>
      <c r="B22" s="0" t="s">
        <v>280</v>
      </c>
      <c r="C22" s="0" t="n">
        <f aca="false">+C20+5</f>
        <v>70</v>
      </c>
      <c r="D22" s="0" t="n">
        <f aca="false">+D20+5</f>
        <v>74</v>
      </c>
      <c r="E22" s="0" t="n">
        <v>72</v>
      </c>
      <c r="F22" s="0" t="s">
        <v>284</v>
      </c>
    </row>
    <row r="23" customFormat="false" ht="13.8" hidden="false" customHeight="false" outlineLevel="0" collapsed="false">
      <c r="A23" s="0" t="n">
        <v>5</v>
      </c>
      <c r="B23" s="0" t="s">
        <v>282</v>
      </c>
      <c r="C23" s="0" t="n">
        <f aca="false">+C21+5</f>
        <v>70</v>
      </c>
      <c r="D23" s="0" t="n">
        <f aca="false">+D21+5</f>
        <v>74</v>
      </c>
      <c r="E23" s="0" t="n">
        <v>72</v>
      </c>
    </row>
    <row r="24" customFormat="false" ht="13.8" hidden="false" customHeight="false" outlineLevel="0" collapsed="false">
      <c r="A24" s="0" t="n">
        <v>6</v>
      </c>
      <c r="B24" s="0" t="s">
        <v>280</v>
      </c>
      <c r="C24" s="0" t="n">
        <f aca="false">+C22+5</f>
        <v>75</v>
      </c>
      <c r="D24" s="0" t="n">
        <f aca="false">+D22+5</f>
        <v>79</v>
      </c>
      <c r="E24" s="0" t="n">
        <v>77</v>
      </c>
      <c r="F24" s="0" t="s">
        <v>285</v>
      </c>
    </row>
    <row r="25" customFormat="false" ht="13.8" hidden="false" customHeight="false" outlineLevel="0" collapsed="false">
      <c r="A25" s="0" t="n">
        <v>6</v>
      </c>
      <c r="B25" s="0" t="s">
        <v>282</v>
      </c>
      <c r="C25" s="0" t="n">
        <f aca="false">+C23+5</f>
        <v>75</v>
      </c>
      <c r="D25" s="0" t="n">
        <f aca="false">+D23+5</f>
        <v>79</v>
      </c>
      <c r="E25" s="0" t="n">
        <v>77</v>
      </c>
    </row>
    <row r="26" customFormat="false" ht="13.8" hidden="false" customHeight="false" outlineLevel="0" collapsed="false">
      <c r="A26" s="0" t="n">
        <v>7</v>
      </c>
      <c r="B26" s="0" t="s">
        <v>280</v>
      </c>
      <c r="C26" s="0" t="n">
        <f aca="false">+C24+5</f>
        <v>80</v>
      </c>
      <c r="D26" s="0" t="n">
        <f aca="false">+D24+5</f>
        <v>84</v>
      </c>
      <c r="E26" s="0" t="n">
        <v>82</v>
      </c>
      <c r="F26" s="0" t="s">
        <v>286</v>
      </c>
    </row>
    <row r="27" customFormat="false" ht="13.8" hidden="false" customHeight="false" outlineLevel="0" collapsed="false">
      <c r="A27" s="0" t="n">
        <v>7</v>
      </c>
      <c r="B27" s="0" t="s">
        <v>282</v>
      </c>
      <c r="C27" s="0" t="n">
        <f aca="false">+C25+5</f>
        <v>80</v>
      </c>
      <c r="D27" s="0" t="n">
        <f aca="false">+D25+5</f>
        <v>84</v>
      </c>
      <c r="E27" s="0" t="n">
        <v>82</v>
      </c>
    </row>
    <row r="28" customFormat="false" ht="13.8" hidden="false" customHeight="false" outlineLevel="0" collapsed="false">
      <c r="A28" s="0" t="n">
        <v>8</v>
      </c>
      <c r="B28" s="0" t="s">
        <v>280</v>
      </c>
      <c r="C28" s="0" t="n">
        <f aca="false">+C26+5</f>
        <v>85</v>
      </c>
      <c r="D28" s="0" t="n">
        <f aca="false">+D26+5</f>
        <v>89</v>
      </c>
      <c r="E28" s="0" t="n">
        <v>87</v>
      </c>
      <c r="F28" s="0" t="s">
        <v>287</v>
      </c>
    </row>
    <row r="29" customFormat="false" ht="13.8" hidden="false" customHeight="false" outlineLevel="0" collapsed="false">
      <c r="A29" s="0" t="n">
        <v>8</v>
      </c>
      <c r="B29" s="0" t="s">
        <v>282</v>
      </c>
      <c r="C29" s="0" t="n">
        <f aca="false">+C27+5</f>
        <v>85</v>
      </c>
      <c r="D29" s="0" t="n">
        <f aca="false">+D27+5</f>
        <v>89</v>
      </c>
      <c r="E29" s="0" t="n">
        <v>87</v>
      </c>
    </row>
    <row r="30" customFormat="false" ht="13.8" hidden="false" customHeight="false" outlineLevel="0" collapsed="false">
      <c r="A30" s="0" t="n">
        <v>9</v>
      </c>
      <c r="B30" s="0" t="s">
        <v>280</v>
      </c>
      <c r="C30" s="0" t="n">
        <f aca="false">+C28+5</f>
        <v>90</v>
      </c>
      <c r="D30" s="0" t="n">
        <f aca="false">+D28+5</f>
        <v>94</v>
      </c>
      <c r="E30" s="0" t="n">
        <v>92</v>
      </c>
      <c r="F30" s="0" t="s">
        <v>288</v>
      </c>
    </row>
    <row r="31" customFormat="false" ht="13.8" hidden="false" customHeight="false" outlineLevel="0" collapsed="false">
      <c r="A31" s="0" t="n">
        <v>9</v>
      </c>
      <c r="B31" s="0" t="s">
        <v>282</v>
      </c>
      <c r="C31" s="0" t="n">
        <f aca="false">+C29+5</f>
        <v>90</v>
      </c>
      <c r="D31" s="0" t="n">
        <f aca="false">+D29+5</f>
        <v>94</v>
      </c>
      <c r="E31" s="0" t="n">
        <v>92</v>
      </c>
    </row>
    <row r="32" customFormat="false" ht="13.8" hidden="false" customHeight="false" outlineLevel="0" collapsed="false">
      <c r="A32" s="0" t="n">
        <v>10</v>
      </c>
      <c r="B32" s="0" t="s">
        <v>280</v>
      </c>
      <c r="C32" s="0" t="n">
        <f aca="false">+C30+5</f>
        <v>95</v>
      </c>
      <c r="D32" s="5" t="n">
        <f aca="false">+D30+5</f>
        <v>99</v>
      </c>
      <c r="E32" s="5" t="n">
        <v>96</v>
      </c>
      <c r="F32" s="0" t="s">
        <v>289</v>
      </c>
    </row>
    <row r="33" customFormat="false" ht="13.8" hidden="false" customHeight="false" outlineLevel="0" collapsed="false">
      <c r="A33" s="0" t="n">
        <v>10</v>
      </c>
      <c r="B33" s="0" t="s">
        <v>282</v>
      </c>
      <c r="C33" s="0" t="n">
        <f aca="false">+C31+5</f>
        <v>95</v>
      </c>
      <c r="D33" s="5" t="n">
        <f aca="false">+D31+5</f>
        <v>99</v>
      </c>
      <c r="E33" s="5" t="n">
        <v>96</v>
      </c>
    </row>
    <row r="34" customFormat="false" ht="13.8" hidden="false" customHeight="false" outlineLevel="0" collapsed="false">
      <c r="A34" s="0" t="n">
        <v>11</v>
      </c>
      <c r="B34" s="0" t="s">
        <v>280</v>
      </c>
      <c r="E34" s="0" t="s">
        <v>251</v>
      </c>
      <c r="F34" s="0" t="s">
        <v>266</v>
      </c>
      <c r="Q34" s="28"/>
    </row>
    <row r="35" customFormat="false" ht="13.8" hidden="false" customHeight="false" outlineLevel="0" collapsed="false">
      <c r="A35" s="0" t="n">
        <v>11</v>
      </c>
      <c r="B35" s="0" t="s">
        <v>282</v>
      </c>
      <c r="E35" s="0" t="s">
        <v>251</v>
      </c>
    </row>
    <row r="36" customFormat="false" ht="13.8" hidden="false" customHeight="false" outlineLevel="0" collapsed="false"/>
    <row r="37" customFormat="false" ht="13.8" hidden="false" customHeight="false" outlineLevel="0" collapsed="false"/>
    <row r="38" customFormat="false" ht="13.8" hidden="false" customHeight="false" outlineLevel="0" collapsed="false"/>
    <row r="39" customFormat="false" ht="13.8" hidden="false" customHeight="false" outlineLevel="0" collapsed="false"/>
    <row r="40" customFormat="false" ht="13.8" hidden="false" customHeight="false" outlineLevel="0" collapsed="false">
      <c r="A40" s="0" t="s">
        <v>245</v>
      </c>
      <c r="B40" s="0" t="s">
        <v>246</v>
      </c>
      <c r="C40" s="0" t="s">
        <v>247</v>
      </c>
      <c r="D40" s="0" t="s">
        <v>248</v>
      </c>
      <c r="E40" s="0" t="s">
        <v>249</v>
      </c>
      <c r="F40" s="0" t="s">
        <v>250</v>
      </c>
      <c r="G40" s="0" t="s">
        <v>251</v>
      </c>
    </row>
    <row r="41" customFormat="false" ht="13.8" hidden="false" customHeight="false" outlineLevel="0" collapsed="false">
      <c r="A41" s="0" t="n">
        <v>1</v>
      </c>
      <c r="B41" s="0" t="s">
        <v>280</v>
      </c>
      <c r="C41" s="5" t="n">
        <v>34</v>
      </c>
      <c r="D41" s="0" t="n">
        <v>34</v>
      </c>
      <c r="E41" s="5" t="n">
        <v>34</v>
      </c>
      <c r="F41" s="0" t="s">
        <v>290</v>
      </c>
      <c r="G41" s="25" t="n">
        <f aca="false">AW70</f>
        <v>66</v>
      </c>
    </row>
    <row r="42" customFormat="false" ht="13.8" hidden="false" customHeight="false" outlineLevel="0" collapsed="false">
      <c r="A42" s="0" t="n">
        <v>2</v>
      </c>
      <c r="B42" s="0" t="s">
        <v>280</v>
      </c>
      <c r="C42" s="0" t="n">
        <f aca="false">VALUE(LEFT(F42,2))</f>
        <v>35</v>
      </c>
      <c r="D42" s="0" t="n">
        <f aca="false">VALUE(RIGHT(F42,2))</f>
        <v>39</v>
      </c>
      <c r="E42" s="0" t="n">
        <f aca="false">(C42+D42)/2</f>
        <v>37</v>
      </c>
      <c r="F42" s="0" t="s">
        <v>259</v>
      </c>
      <c r="G42" s="25" t="n">
        <f aca="false">AW74</f>
        <v>1</v>
      </c>
    </row>
    <row r="43" customFormat="false" ht="13.8" hidden="false" customHeight="false" outlineLevel="0" collapsed="false">
      <c r="A43" s="0" t="n">
        <v>3</v>
      </c>
      <c r="B43" s="0" t="s">
        <v>280</v>
      </c>
      <c r="C43" s="0" t="n">
        <f aca="false">VALUE(LEFT(F43,2))</f>
        <v>40</v>
      </c>
      <c r="D43" s="0" t="n">
        <f aca="false">VALUE(RIGHT(F43,2))</f>
        <v>44</v>
      </c>
      <c r="E43" s="0" t="n">
        <f aca="false">(C43+D43)/2</f>
        <v>42</v>
      </c>
      <c r="F43" s="0" t="s">
        <v>260</v>
      </c>
      <c r="G43" s="25" t="n">
        <f aca="false">AW79</f>
        <v>4</v>
      </c>
    </row>
    <row r="44" customFormat="false" ht="13.8" hidden="false" customHeight="false" outlineLevel="0" collapsed="false">
      <c r="A44" s="0" t="n">
        <v>4</v>
      </c>
      <c r="B44" s="0" t="s">
        <v>280</v>
      </c>
      <c r="C44" s="0" t="n">
        <f aca="false">VALUE(LEFT(F44,2))</f>
        <v>45</v>
      </c>
      <c r="D44" s="0" t="n">
        <f aca="false">VALUE(RIGHT(F44,2))</f>
        <v>49</v>
      </c>
      <c r="E44" s="0" t="n">
        <f aca="false">(C44+D44)/2</f>
        <v>47</v>
      </c>
      <c r="F44" s="0" t="s">
        <v>261</v>
      </c>
      <c r="G44" s="25" t="n">
        <f aca="false">AW84</f>
        <v>22</v>
      </c>
    </row>
    <row r="45" customFormat="false" ht="13.8" hidden="false" customHeight="false" outlineLevel="0" collapsed="false">
      <c r="A45" s="0" t="n">
        <v>5</v>
      </c>
      <c r="B45" s="0" t="s">
        <v>280</v>
      </c>
      <c r="C45" s="0" t="n">
        <f aca="false">VALUE(LEFT(F45,2))</f>
        <v>50</v>
      </c>
      <c r="D45" s="0" t="n">
        <f aca="false">VALUE(RIGHT(F45,2))</f>
        <v>54</v>
      </c>
      <c r="E45" s="0" t="n">
        <f aca="false">(C45+D45)/2</f>
        <v>52</v>
      </c>
      <c r="F45" s="0" t="s">
        <v>262</v>
      </c>
      <c r="G45" s="25" t="n">
        <f aca="false">AW89</f>
        <v>127</v>
      </c>
    </row>
    <row r="46" customFormat="false" ht="13.8" hidden="false" customHeight="false" outlineLevel="0" collapsed="false">
      <c r="A46" s="0" t="n">
        <v>6</v>
      </c>
      <c r="B46" s="0" t="s">
        <v>280</v>
      </c>
      <c r="C46" s="0" t="n">
        <f aca="false">VALUE(LEFT(F46,2))</f>
        <v>55</v>
      </c>
      <c r="D46" s="0" t="n">
        <f aca="false">VALUE(RIGHT(F46,2))</f>
        <v>59</v>
      </c>
      <c r="E46" s="0" t="n">
        <f aca="false">(C46+D46)/2</f>
        <v>57</v>
      </c>
      <c r="F46" s="0" t="s">
        <v>263</v>
      </c>
      <c r="G46" s="25" t="n">
        <f aca="false">AW94</f>
        <v>373</v>
      </c>
    </row>
    <row r="47" customFormat="false" ht="13.8" hidden="false" customHeight="false" outlineLevel="0" collapsed="false">
      <c r="A47" s="0" t="n">
        <v>7</v>
      </c>
      <c r="B47" s="0" t="s">
        <v>280</v>
      </c>
      <c r="C47" s="0" t="n">
        <f aca="false">VALUE(LEFT(F47,2))</f>
        <v>60</v>
      </c>
      <c r="D47" s="0" t="n">
        <f aca="false">VALUE(RIGHT(F47,2))</f>
        <v>64</v>
      </c>
      <c r="E47" s="0" t="n">
        <f aca="false">(C47+D47)/2</f>
        <v>62</v>
      </c>
      <c r="F47" s="0" t="s">
        <v>264</v>
      </c>
      <c r="G47" s="25" t="n">
        <f aca="false">AW99</f>
        <v>995</v>
      </c>
    </row>
    <row r="48" customFormat="false" ht="13.8" hidden="false" customHeight="false" outlineLevel="0" collapsed="false">
      <c r="A48" s="0" t="n">
        <v>8</v>
      </c>
      <c r="B48" s="0" t="s">
        <v>280</v>
      </c>
      <c r="C48" s="0" t="n">
        <f aca="false">VALUE(LEFT(F48,2))</f>
        <v>65</v>
      </c>
      <c r="D48" s="0" t="n">
        <f aca="false">VALUE(RIGHT(F48,2))</f>
        <v>69</v>
      </c>
      <c r="E48" s="0" t="n">
        <f aca="false">(C48+D48)/2</f>
        <v>67</v>
      </c>
      <c r="F48" s="0" t="s">
        <v>283</v>
      </c>
      <c r="G48" s="25" t="n">
        <f aca="false">AW104</f>
        <v>1634</v>
      </c>
    </row>
    <row r="49" customFormat="false" ht="13.8" hidden="false" customHeight="false" outlineLevel="0" collapsed="false">
      <c r="A49" s="0" t="n">
        <v>9</v>
      </c>
      <c r="B49" s="0" t="s">
        <v>280</v>
      </c>
      <c r="C49" s="0" t="n">
        <f aca="false">VALUE(LEFT(F49,2))</f>
        <v>70</v>
      </c>
      <c r="D49" s="0" t="n">
        <f aca="false">VALUE(RIGHT(F49,2))</f>
        <v>74</v>
      </c>
      <c r="E49" s="0" t="n">
        <f aca="false">(C49+D49)/2</f>
        <v>72</v>
      </c>
      <c r="F49" s="0" t="s">
        <v>284</v>
      </c>
      <c r="G49" s="25" t="n">
        <f aca="false">AW109</f>
        <v>1284</v>
      </c>
    </row>
    <row r="50" customFormat="false" ht="13.8" hidden="false" customHeight="false" outlineLevel="0" collapsed="false">
      <c r="A50" s="0" t="n">
        <v>10</v>
      </c>
      <c r="B50" s="0" t="s">
        <v>280</v>
      </c>
      <c r="C50" s="0" t="n">
        <f aca="false">VALUE(LEFT(F50,2))</f>
        <v>75</v>
      </c>
      <c r="D50" s="0" t="n">
        <f aca="false">VALUE(RIGHT(F50,2))</f>
        <v>79</v>
      </c>
      <c r="E50" s="0" t="n">
        <f aca="false">(C50+D50)/2</f>
        <v>77</v>
      </c>
      <c r="F50" s="0" t="s">
        <v>285</v>
      </c>
      <c r="G50" s="25" t="n">
        <f aca="false">AW114</f>
        <v>765</v>
      </c>
    </row>
    <row r="51" customFormat="false" ht="13.8" hidden="false" customHeight="false" outlineLevel="0" collapsed="false">
      <c r="A51" s="0" t="n">
        <v>11</v>
      </c>
      <c r="B51" s="0" t="s">
        <v>280</v>
      </c>
      <c r="C51" s="0" t="n">
        <f aca="false">VALUE(LEFT(F51,2))</f>
        <v>80</v>
      </c>
      <c r="D51" s="0" t="n">
        <f aca="false">VALUE(RIGHT(F51,2))</f>
        <v>84</v>
      </c>
      <c r="E51" s="0" t="n">
        <f aca="false">(C51+D51)/2</f>
        <v>82</v>
      </c>
      <c r="F51" s="0" t="s">
        <v>286</v>
      </c>
      <c r="G51" s="25" t="n">
        <f aca="false">AW119</f>
        <v>544</v>
      </c>
    </row>
    <row r="52" customFormat="false" ht="13.8" hidden="false" customHeight="false" outlineLevel="0" collapsed="false">
      <c r="A52" s="0" t="n">
        <v>12</v>
      </c>
      <c r="B52" s="0" t="s">
        <v>280</v>
      </c>
      <c r="C52" s="0" t="n">
        <f aca="false">VALUE(LEFT(F52,2))</f>
        <v>85</v>
      </c>
      <c r="D52" s="0" t="n">
        <f aca="false">VALUE(RIGHT(F52,2))</f>
        <v>89</v>
      </c>
      <c r="E52" s="0" t="n">
        <f aca="false">(C52+D52)/2</f>
        <v>87</v>
      </c>
      <c r="F52" s="0" t="s">
        <v>287</v>
      </c>
      <c r="G52" s="25" t="n">
        <f aca="false">AW124</f>
        <v>331</v>
      </c>
    </row>
    <row r="53" customFormat="false" ht="13.8" hidden="false" customHeight="false" outlineLevel="0" collapsed="false">
      <c r="A53" s="0" t="n">
        <v>13</v>
      </c>
      <c r="B53" s="0" t="s">
        <v>280</v>
      </c>
      <c r="C53" s="0" t="n">
        <f aca="false">VALUE(LEFT(F53,2))</f>
        <v>90</v>
      </c>
      <c r="D53" s="0" t="n">
        <f aca="false">VALUE(RIGHT(F53,2))</f>
        <v>94</v>
      </c>
      <c r="E53" s="0" t="n">
        <f aca="false">(C53+D53)/2</f>
        <v>92</v>
      </c>
      <c r="F53" s="0" t="s">
        <v>288</v>
      </c>
      <c r="G53" s="25" t="n">
        <f aca="false">AW129</f>
        <v>132</v>
      </c>
    </row>
    <row r="54" customFormat="false" ht="13.8" hidden="false" customHeight="false" outlineLevel="0" collapsed="false">
      <c r="A54" s="0" t="n">
        <v>14</v>
      </c>
      <c r="B54" s="0" t="s">
        <v>280</v>
      </c>
      <c r="C54" s="0" t="n">
        <v>95</v>
      </c>
      <c r="D54" s="0" t="n">
        <v>95</v>
      </c>
      <c r="E54" s="0" t="n">
        <v>95</v>
      </c>
      <c r="F54" s="0" t="s">
        <v>289</v>
      </c>
      <c r="G54" s="25" t="n">
        <f aca="false">AW130</f>
        <v>37</v>
      </c>
    </row>
    <row r="55" customFormat="false" ht="13.8" hidden="false" customHeight="false" outlineLevel="0" collapsed="false">
      <c r="A55" s="0" t="n">
        <v>1</v>
      </c>
      <c r="B55" s="0" t="s">
        <v>282</v>
      </c>
      <c r="C55" s="5" t="n">
        <v>34</v>
      </c>
      <c r="D55" s="0" t="n">
        <v>34</v>
      </c>
      <c r="E55" s="5" t="n">
        <v>34</v>
      </c>
      <c r="F55" s="0" t="s">
        <v>290</v>
      </c>
      <c r="G55" s="29" t="n">
        <f aca="false">'VT-VSERS.retirees'!$AX$70</f>
        <v>557.311868686869</v>
      </c>
    </row>
    <row r="56" customFormat="false" ht="13.8" hidden="false" customHeight="false" outlineLevel="0" collapsed="false">
      <c r="A56" s="0" t="n">
        <v>2</v>
      </c>
      <c r="B56" s="0" t="s">
        <v>282</v>
      </c>
      <c r="C56" s="0" t="n">
        <f aca="false">VALUE(LEFT(F56,2))</f>
        <v>35</v>
      </c>
      <c r="D56" s="0" t="n">
        <f aca="false">VALUE(RIGHT(F56,2))</f>
        <v>39</v>
      </c>
      <c r="E56" s="0" t="n">
        <f aca="false">(C56+D56)/2</f>
        <v>37</v>
      </c>
      <c r="F56" s="0" t="s">
        <v>259</v>
      </c>
      <c r="G56" s="29" t="n">
        <f aca="false">'VT-VSERS.retirees'!$AX$74</f>
        <v>605.166666666667</v>
      </c>
    </row>
    <row r="57" customFormat="false" ht="13.8" hidden="false" customHeight="false" outlineLevel="0" collapsed="false">
      <c r="A57" s="0" t="n">
        <v>3</v>
      </c>
      <c r="B57" s="0" t="s">
        <v>282</v>
      </c>
      <c r="C57" s="0" t="n">
        <f aca="false">VALUE(LEFT(F57,2))</f>
        <v>40</v>
      </c>
      <c r="D57" s="0" t="n">
        <f aca="false">VALUE(RIGHT(F57,2))</f>
        <v>44</v>
      </c>
      <c r="E57" s="0" t="n">
        <f aca="false">(C57+D57)/2</f>
        <v>42</v>
      </c>
      <c r="F57" s="0" t="s">
        <v>260</v>
      </c>
      <c r="G57" s="29" t="n">
        <f aca="false">'VT-VSERS.retirees'!$AX$79</f>
        <v>690.145833333334</v>
      </c>
    </row>
    <row r="58" customFormat="false" ht="13.8" hidden="false" customHeight="false" outlineLevel="0" collapsed="false">
      <c r="A58" s="0" t="n">
        <v>4</v>
      </c>
      <c r="B58" s="0" t="s">
        <v>282</v>
      </c>
      <c r="C58" s="0" t="n">
        <f aca="false">VALUE(LEFT(F58,2))</f>
        <v>45</v>
      </c>
      <c r="D58" s="0" t="n">
        <f aca="false">VALUE(RIGHT(F58,2))</f>
        <v>49</v>
      </c>
      <c r="E58" s="0" t="n">
        <f aca="false">(C58+D58)/2</f>
        <v>47</v>
      </c>
      <c r="F58" s="0" t="s">
        <v>261</v>
      </c>
      <c r="G58" s="29" t="n">
        <f aca="false">'VT-VSERS.retirees'!$AX$84</f>
        <v>1785.60606060606</v>
      </c>
    </row>
    <row r="59" customFormat="false" ht="13.8" hidden="false" customHeight="false" outlineLevel="0" collapsed="false">
      <c r="A59" s="0" t="n">
        <v>5</v>
      </c>
      <c r="B59" s="0" t="s">
        <v>282</v>
      </c>
      <c r="C59" s="0" t="n">
        <f aca="false">VALUE(LEFT(F59,2))</f>
        <v>50</v>
      </c>
      <c r="D59" s="0" t="n">
        <f aca="false">VALUE(RIGHT(F59,2))</f>
        <v>54</v>
      </c>
      <c r="E59" s="0" t="n">
        <f aca="false">(C59+D59)/2</f>
        <v>52</v>
      </c>
      <c r="F59" s="0" t="s">
        <v>262</v>
      </c>
      <c r="G59" s="29" t="n">
        <f aca="false">'VT-VSERS.retirees'!$AX$89</f>
        <v>3354.86023622047</v>
      </c>
    </row>
    <row r="60" customFormat="false" ht="13.8" hidden="false" customHeight="false" outlineLevel="0" collapsed="false">
      <c r="A60" s="0" t="n">
        <v>6</v>
      </c>
      <c r="B60" s="0" t="s">
        <v>282</v>
      </c>
      <c r="C60" s="0" t="n">
        <f aca="false">VALUE(LEFT(F60,2))</f>
        <v>55</v>
      </c>
      <c r="D60" s="0" t="n">
        <f aca="false">VALUE(RIGHT(F60,2))</f>
        <v>59</v>
      </c>
      <c r="E60" s="0" t="n">
        <f aca="false">(C60+D60)/2</f>
        <v>57</v>
      </c>
      <c r="F60" s="0" t="s">
        <v>263</v>
      </c>
      <c r="G60" s="29" t="n">
        <f aca="false">'VT-VSERS.retirees'!$AX$94</f>
        <v>2251.51452189455</v>
      </c>
    </row>
    <row r="61" customFormat="false" ht="13.8" hidden="false" customHeight="false" outlineLevel="0" collapsed="false">
      <c r="A61" s="0" t="n">
        <v>7</v>
      </c>
      <c r="B61" s="0" t="s">
        <v>282</v>
      </c>
      <c r="C61" s="0" t="n">
        <f aca="false">VALUE(LEFT(F61,2))</f>
        <v>60</v>
      </c>
      <c r="D61" s="0" t="n">
        <f aca="false">VALUE(RIGHT(F61,2))</f>
        <v>64</v>
      </c>
      <c r="E61" s="0" t="n">
        <f aca="false">(C61+D61)/2</f>
        <v>62</v>
      </c>
      <c r="F61" s="0" t="s">
        <v>264</v>
      </c>
      <c r="G61" s="29" t="n">
        <f aca="false">'VT-VSERS.retirees'!$AX$99</f>
        <v>1775.91716917923</v>
      </c>
    </row>
    <row r="62" customFormat="false" ht="13.8" hidden="false" customHeight="false" outlineLevel="0" collapsed="false">
      <c r="A62" s="0" t="n">
        <v>8</v>
      </c>
      <c r="B62" s="0" t="s">
        <v>282</v>
      </c>
      <c r="C62" s="0" t="n">
        <f aca="false">VALUE(LEFT(F62,2))</f>
        <v>65</v>
      </c>
      <c r="D62" s="0" t="n">
        <f aca="false">VALUE(RIGHT(F62,2))</f>
        <v>69</v>
      </c>
      <c r="E62" s="0" t="n">
        <f aca="false">(C62+D62)/2</f>
        <v>67</v>
      </c>
      <c r="F62" s="0" t="s">
        <v>283</v>
      </c>
      <c r="G62" s="29" t="n">
        <f aca="false">'VT-VSERS.retirees'!$AX$104</f>
        <v>1609.3718380253</v>
      </c>
    </row>
    <row r="63" customFormat="false" ht="13.8" hidden="false" customHeight="false" outlineLevel="0" collapsed="false">
      <c r="A63" s="0" t="n">
        <v>9</v>
      </c>
      <c r="B63" s="0" t="s">
        <v>282</v>
      </c>
      <c r="C63" s="0" t="n">
        <f aca="false">VALUE(LEFT(F63,2))</f>
        <v>70</v>
      </c>
      <c r="D63" s="0" t="n">
        <f aca="false">VALUE(RIGHT(F63,2))</f>
        <v>74</v>
      </c>
      <c r="E63" s="0" t="n">
        <f aca="false">(C63+D63)/2</f>
        <v>72</v>
      </c>
      <c r="F63" s="0" t="s">
        <v>284</v>
      </c>
      <c r="G63" s="29" t="n">
        <f aca="false">'VT-VSERS.retirees'!$AX$109</f>
        <v>1579.73753894081</v>
      </c>
    </row>
    <row r="64" customFormat="false" ht="13.8" hidden="false" customHeight="false" outlineLevel="0" collapsed="false">
      <c r="A64" s="0" t="n">
        <v>10</v>
      </c>
      <c r="B64" s="0" t="s">
        <v>282</v>
      </c>
      <c r="C64" s="0" t="n">
        <f aca="false">VALUE(LEFT(F64,2))</f>
        <v>75</v>
      </c>
      <c r="D64" s="0" t="n">
        <f aca="false">VALUE(RIGHT(F64,2))</f>
        <v>79</v>
      </c>
      <c r="E64" s="0" t="n">
        <f aca="false">(C64+D64)/2</f>
        <v>77</v>
      </c>
      <c r="F64" s="0" t="s">
        <v>285</v>
      </c>
      <c r="G64" s="29" t="n">
        <f aca="false">'VT-VSERS.retirees'!$AX$114</f>
        <v>1328.91666666667</v>
      </c>
    </row>
    <row r="65" customFormat="false" ht="13.8" hidden="false" customHeight="false" outlineLevel="0" collapsed="false">
      <c r="A65" s="0" t="n">
        <v>11</v>
      </c>
      <c r="B65" s="0" t="s">
        <v>282</v>
      </c>
      <c r="C65" s="0" t="n">
        <f aca="false">VALUE(LEFT(F65,2))</f>
        <v>80</v>
      </c>
      <c r="D65" s="0" t="n">
        <f aca="false">VALUE(RIGHT(F65,2))</f>
        <v>84</v>
      </c>
      <c r="E65" s="0" t="n">
        <f aca="false">(C65+D65)/2</f>
        <v>82</v>
      </c>
      <c r="F65" s="0" t="s">
        <v>286</v>
      </c>
      <c r="G65" s="29" t="n">
        <f aca="false">'VT-VSERS.retirees'!$AX$119</f>
        <v>1262.40150122549</v>
      </c>
    </row>
    <row r="66" customFormat="false" ht="13.8" hidden="false" customHeight="false" outlineLevel="0" collapsed="false">
      <c r="A66" s="0" t="n">
        <v>12</v>
      </c>
      <c r="B66" s="0" t="s">
        <v>282</v>
      </c>
      <c r="C66" s="0" t="n">
        <f aca="false">VALUE(LEFT(F66,2))</f>
        <v>85</v>
      </c>
      <c r="D66" s="0" t="n">
        <f aca="false">VALUE(RIGHT(F66,2))</f>
        <v>89</v>
      </c>
      <c r="E66" s="0" t="n">
        <f aca="false">(C66+D66)/2</f>
        <v>87</v>
      </c>
      <c r="F66" s="0" t="s">
        <v>287</v>
      </c>
      <c r="G66" s="29" t="n">
        <f aca="false">'VT-VSERS.retirees'!$AX$124</f>
        <v>1085.10649546828</v>
      </c>
    </row>
    <row r="67" customFormat="false" ht="13.8" hidden="false" customHeight="false" outlineLevel="0" collapsed="false">
      <c r="A67" s="0" t="n">
        <v>13</v>
      </c>
      <c r="B67" s="0" t="s">
        <v>282</v>
      </c>
      <c r="C67" s="0" t="n">
        <f aca="false">VALUE(LEFT(F67,2))</f>
        <v>90</v>
      </c>
      <c r="D67" s="0" t="n">
        <f aca="false">VALUE(RIGHT(F67,2))</f>
        <v>94</v>
      </c>
      <c r="E67" s="0" t="n">
        <f aca="false">(C67+D67)/2</f>
        <v>92</v>
      </c>
      <c r="F67" s="0" t="s">
        <v>288</v>
      </c>
      <c r="G67" s="29" t="n">
        <f aca="false">'VT-VSERS.retirees'!$AX$129</f>
        <v>1029.60542929293</v>
      </c>
    </row>
    <row r="68" customFormat="false" ht="13.8" hidden="false" customHeight="false" outlineLevel="0" collapsed="false">
      <c r="A68" s="0" t="n">
        <v>14</v>
      </c>
      <c r="B68" s="0" t="s">
        <v>282</v>
      </c>
      <c r="C68" s="0" t="n">
        <v>95</v>
      </c>
      <c r="D68" s="0" t="n">
        <v>95</v>
      </c>
      <c r="E68" s="0" t="n">
        <v>95</v>
      </c>
      <c r="F68" s="0" t="s">
        <v>289</v>
      </c>
      <c r="G68" s="29" t="n">
        <f aca="false">'VT-VSERS.retirees'!$AX$130</f>
        <v>757.220720720721</v>
      </c>
    </row>
    <row r="69" customFormat="false" ht="13.8" hidden="false" customHeight="false" outlineLevel="0" collapsed="false">
      <c r="W69" s="0" t="s">
        <v>291</v>
      </c>
      <c r="X69" s="0" t="s">
        <v>292</v>
      </c>
      <c r="Y69" s="0" t="s">
        <v>293</v>
      </c>
      <c r="Z69" s="0" t="s">
        <v>294</v>
      </c>
      <c r="AA69" s="0" t="s">
        <v>295</v>
      </c>
      <c r="AB69" s="0" t="s">
        <v>296</v>
      </c>
      <c r="AD69" s="0" t="s">
        <v>291</v>
      </c>
      <c r="AE69" s="0" t="s">
        <v>297</v>
      </c>
      <c r="AF69" s="0" t="s">
        <v>293</v>
      </c>
      <c r="AG69" s="0" t="s">
        <v>298</v>
      </c>
      <c r="AH69" s="0" t="s">
        <v>295</v>
      </c>
      <c r="AI69" s="0" t="s">
        <v>299</v>
      </c>
      <c r="AK69" s="0" t="s">
        <v>291</v>
      </c>
      <c r="AL69" s="0" t="s">
        <v>300</v>
      </c>
      <c r="AM69" s="0" t="s">
        <v>293</v>
      </c>
      <c r="AN69" s="0" t="s">
        <v>301</v>
      </c>
      <c r="AO69" s="0" t="s">
        <v>295</v>
      </c>
      <c r="AP69" s="0" t="s">
        <v>302</v>
      </c>
      <c r="AR69" s="0" t="s">
        <v>303</v>
      </c>
      <c r="AS69" s="0" t="s">
        <v>304</v>
      </c>
      <c r="AW69" s="0" t="s">
        <v>305</v>
      </c>
      <c r="AX69" s="0" t="s">
        <v>304</v>
      </c>
    </row>
    <row r="70" customFormat="false" ht="13.8" hidden="false" customHeight="false" outlineLevel="0" collapsed="false">
      <c r="V70" s="0" t="s">
        <v>306</v>
      </c>
      <c r="W70" s="0" t="n">
        <v>0</v>
      </c>
      <c r="X70" s="29" t="n">
        <v>0</v>
      </c>
      <c r="Y70" s="0" t="n">
        <v>1</v>
      </c>
      <c r="Z70" s="29" t="n">
        <v>35373</v>
      </c>
      <c r="AA70" s="0" t="n">
        <v>66</v>
      </c>
      <c r="AB70" s="29" t="n">
        <v>441391</v>
      </c>
      <c r="AD70" s="0" t="n">
        <f aca="false">W70</f>
        <v>0</v>
      </c>
      <c r="AE70" s="29" t="n">
        <f aca="false">IF(W70&lt;&gt;0,X70/W70,0)</f>
        <v>0</v>
      </c>
      <c r="AF70" s="0" t="n">
        <f aca="false">Y70</f>
        <v>1</v>
      </c>
      <c r="AG70" s="29" t="n">
        <f aca="false">IF(Y70&lt;&gt;0,Z70/Y70,0)</f>
        <v>35373</v>
      </c>
      <c r="AH70" s="0" t="n">
        <f aca="false">AA70</f>
        <v>66</v>
      </c>
      <c r="AI70" s="29" t="n">
        <f aca="false">IF(AA70&lt;&gt;0,AB70/AA70,0)</f>
        <v>6687.74242424242</v>
      </c>
      <c r="AK70" s="0" t="n">
        <f aca="false">AD70</f>
        <v>0</v>
      </c>
      <c r="AL70" s="29" t="n">
        <f aca="false">AE70/12</f>
        <v>0</v>
      </c>
      <c r="AM70" s="0" t="n">
        <f aca="false">AF70</f>
        <v>1</v>
      </c>
      <c r="AN70" s="0" t="n">
        <f aca="false">AG70/12</f>
        <v>2947.75</v>
      </c>
      <c r="AO70" s="0" t="n">
        <f aca="false">AH70</f>
        <v>66</v>
      </c>
      <c r="AP70" s="0" t="n">
        <f aca="false">AI70/12</f>
        <v>557.311868686869</v>
      </c>
      <c r="AR70" s="0" t="n">
        <f aca="false">AK70+AO70</f>
        <v>66</v>
      </c>
      <c r="AS70" s="29" t="n">
        <f aca="false">IF(AR70&lt;&gt;0,(AK70*AL70+AO70*AP70)/AR70,0)</f>
        <v>557.311868686869</v>
      </c>
      <c r="AV70" s="0" t="s">
        <v>290</v>
      </c>
      <c r="AW70" s="0" t="n">
        <f aca="false">AR70</f>
        <v>66</v>
      </c>
      <c r="AX70" s="29" t="n">
        <f aca="false">AS70</f>
        <v>557.311868686869</v>
      </c>
    </row>
    <row r="71" customFormat="false" ht="13.8" hidden="false" customHeight="false" outlineLevel="0" collapsed="false">
      <c r="V71" s="0" t="n">
        <v>36</v>
      </c>
      <c r="W71" s="0" t="n">
        <v>0</v>
      </c>
      <c r="X71" s="0" t="n">
        <v>0</v>
      </c>
      <c r="Y71" s="0" t="n">
        <v>0</v>
      </c>
      <c r="Z71" s="0" t="n">
        <v>0</v>
      </c>
      <c r="AA71" s="0" t="n">
        <v>0</v>
      </c>
      <c r="AB71" s="0" t="n">
        <v>0</v>
      </c>
      <c r="AD71" s="0" t="n">
        <f aca="false">W71</f>
        <v>0</v>
      </c>
      <c r="AE71" s="29" t="n">
        <f aca="false">IF(W71&lt;&gt;0,X71/W71,0)</f>
        <v>0</v>
      </c>
      <c r="AF71" s="0" t="n">
        <f aca="false">Y71</f>
        <v>0</v>
      </c>
      <c r="AG71" s="29" t="n">
        <f aca="false">IF(Y71&lt;&gt;0,Z71/Y71,0)</f>
        <v>0</v>
      </c>
      <c r="AH71" s="0" t="n">
        <f aca="false">AA71</f>
        <v>0</v>
      </c>
      <c r="AI71" s="29" t="n">
        <f aca="false">IF(AA71&lt;&gt;0,AB71/AA71,0)</f>
        <v>0</v>
      </c>
      <c r="AK71" s="0" t="n">
        <f aca="false">AD71</f>
        <v>0</v>
      </c>
      <c r="AL71" s="0" t="n">
        <f aca="false">AE71/12</f>
        <v>0</v>
      </c>
      <c r="AM71" s="0" t="n">
        <f aca="false">AF71</f>
        <v>0</v>
      </c>
      <c r="AN71" s="0" t="n">
        <f aca="false">AG71/12</f>
        <v>0</v>
      </c>
      <c r="AO71" s="0" t="n">
        <f aca="false">AH71</f>
        <v>0</v>
      </c>
      <c r="AP71" s="0" t="n">
        <f aca="false">AI71/12</f>
        <v>0</v>
      </c>
      <c r="AR71" s="0" t="n">
        <f aca="false">AK71+AO71</f>
        <v>0</v>
      </c>
      <c r="AS71" s="29" t="n">
        <f aca="false">IF(AR71&lt;&gt;0,(AK71*AL71+AO71*AP71)/AR71,0)</f>
        <v>0</v>
      </c>
    </row>
    <row r="72" customFormat="false" ht="13.8" hidden="false" customHeight="false" outlineLevel="0" collapsed="false">
      <c r="G72" s="25"/>
      <c r="V72" s="0" t="n">
        <v>37</v>
      </c>
      <c r="W72" s="0" t="n">
        <v>0</v>
      </c>
      <c r="X72" s="0" t="n">
        <v>0</v>
      </c>
      <c r="Y72" s="0" t="n">
        <v>1</v>
      </c>
      <c r="Z72" s="0" t="n">
        <v>9071</v>
      </c>
      <c r="AA72" s="0" t="n">
        <v>0</v>
      </c>
      <c r="AB72" s="0" t="n">
        <v>0</v>
      </c>
      <c r="AD72" s="0" t="n">
        <f aca="false">W72</f>
        <v>0</v>
      </c>
      <c r="AE72" s="29" t="n">
        <f aca="false">IF(W72&lt;&gt;0,X72/W72,0)</f>
        <v>0</v>
      </c>
      <c r="AF72" s="0" t="n">
        <f aca="false">Y72</f>
        <v>1</v>
      </c>
      <c r="AG72" s="29" t="n">
        <f aca="false">IF(Y72&lt;&gt;0,Z72/Y72,0)</f>
        <v>9071</v>
      </c>
      <c r="AH72" s="0" t="n">
        <f aca="false">AA72</f>
        <v>0</v>
      </c>
      <c r="AI72" s="29" t="n">
        <f aca="false">IF(AA72&lt;&gt;0,AB72/AA72,0)</f>
        <v>0</v>
      </c>
      <c r="AK72" s="0" t="n">
        <f aca="false">AD72</f>
        <v>0</v>
      </c>
      <c r="AL72" s="0" t="n">
        <f aca="false">AE72/12</f>
        <v>0</v>
      </c>
      <c r="AM72" s="0" t="n">
        <f aca="false">AF72</f>
        <v>1</v>
      </c>
      <c r="AN72" s="0" t="n">
        <f aca="false">AG72/12</f>
        <v>755.916666666667</v>
      </c>
      <c r="AO72" s="0" t="n">
        <f aca="false">AH72</f>
        <v>0</v>
      </c>
      <c r="AP72" s="0" t="n">
        <f aca="false">AI72/12</f>
        <v>0</v>
      </c>
      <c r="AR72" s="0" t="n">
        <f aca="false">AK72+AO72</f>
        <v>0</v>
      </c>
      <c r="AS72" s="29" t="n">
        <f aca="false">IF(AR72&lt;&gt;0,(AK72*AL72+AO72*AP72)/AR72,0)</f>
        <v>0</v>
      </c>
    </row>
    <row r="73" customFormat="false" ht="13.8" hidden="false" customHeight="false" outlineLevel="0" collapsed="false">
      <c r="G73" s="25"/>
      <c r="V73" s="0" t="n">
        <v>38</v>
      </c>
      <c r="W73" s="0" t="n">
        <v>0</v>
      </c>
      <c r="X73" s="0" t="n">
        <v>0</v>
      </c>
      <c r="Y73" s="0" t="n">
        <v>0</v>
      </c>
      <c r="Z73" s="0" t="n">
        <v>0</v>
      </c>
      <c r="AA73" s="0" t="n">
        <v>1</v>
      </c>
      <c r="AB73" s="0" t="n">
        <v>7262</v>
      </c>
      <c r="AD73" s="0" t="n">
        <f aca="false">W73</f>
        <v>0</v>
      </c>
      <c r="AE73" s="29" t="n">
        <f aca="false">IF(W73&lt;&gt;0,X73/W73,0)</f>
        <v>0</v>
      </c>
      <c r="AF73" s="0" t="n">
        <f aca="false">Y73</f>
        <v>0</v>
      </c>
      <c r="AG73" s="29" t="n">
        <f aca="false">IF(Y73&lt;&gt;0,Z73/Y73,0)</f>
        <v>0</v>
      </c>
      <c r="AH73" s="0" t="n">
        <f aca="false">AA73</f>
        <v>1</v>
      </c>
      <c r="AI73" s="29" t="n">
        <f aca="false">IF(AA73&lt;&gt;0,AB73/AA73,0)</f>
        <v>7262</v>
      </c>
      <c r="AK73" s="0" t="n">
        <f aca="false">AD73</f>
        <v>0</v>
      </c>
      <c r="AL73" s="0" t="n">
        <f aca="false">AE73/12</f>
        <v>0</v>
      </c>
      <c r="AM73" s="0" t="n">
        <f aca="false">AF73</f>
        <v>0</v>
      </c>
      <c r="AN73" s="0" t="n">
        <f aca="false">AG73/12</f>
        <v>0</v>
      </c>
      <c r="AO73" s="0" t="n">
        <f aca="false">AH73</f>
        <v>1</v>
      </c>
      <c r="AP73" s="0" t="n">
        <f aca="false">AI73/12</f>
        <v>605.166666666667</v>
      </c>
      <c r="AR73" s="0" t="n">
        <f aca="false">AK73+AO73</f>
        <v>1</v>
      </c>
      <c r="AS73" s="29" t="n">
        <f aca="false">IF(AR73&lt;&gt;0,(AK73*AL73+AO73*AP73)/AR73,0)</f>
        <v>605.166666666667</v>
      </c>
    </row>
    <row r="74" customFormat="false" ht="13.8" hidden="false" customHeight="false" outlineLevel="0" collapsed="false">
      <c r="G74" s="25"/>
      <c r="V74" s="0" t="n">
        <v>39</v>
      </c>
      <c r="W74" s="0" t="n">
        <v>0</v>
      </c>
      <c r="X74" s="0" t="n">
        <v>0</v>
      </c>
      <c r="Y74" s="0" t="n">
        <v>0</v>
      </c>
      <c r="Z74" s="0" t="n">
        <v>0</v>
      </c>
      <c r="AA74" s="0" t="n">
        <v>0</v>
      </c>
      <c r="AB74" s="0" t="n">
        <v>0</v>
      </c>
      <c r="AD74" s="0" t="n">
        <f aca="false">W74</f>
        <v>0</v>
      </c>
      <c r="AE74" s="29" t="n">
        <f aca="false">IF(W74&lt;&gt;0,X74/W74,0)</f>
        <v>0</v>
      </c>
      <c r="AF74" s="0" t="n">
        <f aca="false">Y74</f>
        <v>0</v>
      </c>
      <c r="AG74" s="29" t="n">
        <f aca="false">IF(Y74&lt;&gt;0,Z74/Y74,0)</f>
        <v>0</v>
      </c>
      <c r="AH74" s="0" t="n">
        <f aca="false">AA74</f>
        <v>0</v>
      </c>
      <c r="AI74" s="29" t="n">
        <f aca="false">IF(AA74&lt;&gt;0,AB74/AA74,0)</f>
        <v>0</v>
      </c>
      <c r="AK74" s="0" t="n">
        <f aca="false">AD74</f>
        <v>0</v>
      </c>
      <c r="AL74" s="0" t="n">
        <f aca="false">AE74/12</f>
        <v>0</v>
      </c>
      <c r="AM74" s="0" t="n">
        <f aca="false">AF74</f>
        <v>0</v>
      </c>
      <c r="AN74" s="0" t="n">
        <f aca="false">AG74/12</f>
        <v>0</v>
      </c>
      <c r="AO74" s="0" t="n">
        <f aca="false">AH74</f>
        <v>0</v>
      </c>
      <c r="AP74" s="0" t="n">
        <f aca="false">AI74/12</f>
        <v>0</v>
      </c>
      <c r="AR74" s="0" t="n">
        <f aca="false">AK74+AO74</f>
        <v>0</v>
      </c>
      <c r="AS74" s="29" t="n">
        <f aca="false">IF(AR74&lt;&gt;0,(AK74*AL74+AO74*AP74)/AR74,0)</f>
        <v>0</v>
      </c>
      <c r="AV74" s="0" t="s">
        <v>259</v>
      </c>
      <c r="AW74" s="0" t="n">
        <f aca="false">SUM(AR71:AR74)</f>
        <v>1</v>
      </c>
      <c r="AX74" s="29" t="n">
        <f aca="false">(AR71*AS71+AR72*AS72+AR73*AS73+AR74*AS74)/AW74</f>
        <v>605.166666666667</v>
      </c>
    </row>
    <row r="75" customFormat="false" ht="13.8" hidden="false" customHeight="false" outlineLevel="0" collapsed="false">
      <c r="V75" s="0" t="n">
        <v>40</v>
      </c>
      <c r="W75" s="0" t="n">
        <v>0</v>
      </c>
      <c r="X75" s="0" t="n">
        <v>0</v>
      </c>
      <c r="Y75" s="0" t="n">
        <v>2</v>
      </c>
      <c r="Z75" s="0" t="n">
        <v>61662</v>
      </c>
      <c r="AA75" s="0" t="n">
        <v>1</v>
      </c>
      <c r="AB75" s="0" t="n">
        <v>5399</v>
      </c>
      <c r="AD75" s="0" t="n">
        <f aca="false">W75</f>
        <v>0</v>
      </c>
      <c r="AE75" s="29" t="n">
        <f aca="false">IF(W75&lt;&gt;0,X75/W75,0)</f>
        <v>0</v>
      </c>
      <c r="AF75" s="0" t="n">
        <f aca="false">Y75</f>
        <v>2</v>
      </c>
      <c r="AG75" s="29" t="n">
        <f aca="false">IF(Y75&lt;&gt;0,Z75/Y75,0)</f>
        <v>30831</v>
      </c>
      <c r="AH75" s="0" t="n">
        <f aca="false">AA75</f>
        <v>1</v>
      </c>
      <c r="AI75" s="29" t="n">
        <f aca="false">IF(AA75&lt;&gt;0,AB75/AA75,0)</f>
        <v>5399</v>
      </c>
      <c r="AK75" s="0" t="n">
        <f aca="false">AD75</f>
        <v>0</v>
      </c>
      <c r="AL75" s="0" t="n">
        <f aca="false">AE75/12</f>
        <v>0</v>
      </c>
      <c r="AM75" s="0" t="n">
        <f aca="false">AF75</f>
        <v>2</v>
      </c>
      <c r="AN75" s="0" t="n">
        <f aca="false">AG75/12</f>
        <v>2569.25</v>
      </c>
      <c r="AO75" s="0" t="n">
        <f aca="false">AH75</f>
        <v>1</v>
      </c>
      <c r="AP75" s="0" t="n">
        <f aca="false">AI75/12</f>
        <v>449.916666666667</v>
      </c>
      <c r="AR75" s="0" t="n">
        <f aca="false">AK75+AO75</f>
        <v>1</v>
      </c>
      <c r="AS75" s="29" t="n">
        <f aca="false">IF(AR75&lt;&gt;0,(AK75*AL75+AO75*AP75)/AR75,0)</f>
        <v>449.916666666667</v>
      </c>
    </row>
    <row r="76" customFormat="false" ht="13.8" hidden="false" customHeight="false" outlineLevel="0" collapsed="false">
      <c r="V76" s="0" t="n">
        <v>41</v>
      </c>
      <c r="W76" s="0" t="n">
        <v>0</v>
      </c>
      <c r="X76" s="0" t="n">
        <v>0</v>
      </c>
      <c r="Y76" s="0" t="n">
        <v>2</v>
      </c>
      <c r="Z76" s="0" t="n">
        <v>23624</v>
      </c>
      <c r="AA76" s="0" t="n">
        <v>0</v>
      </c>
      <c r="AB76" s="0" t="n">
        <v>0</v>
      </c>
      <c r="AD76" s="0" t="n">
        <f aca="false">W76</f>
        <v>0</v>
      </c>
      <c r="AE76" s="29" t="n">
        <f aca="false">IF(W76&lt;&gt;0,X76/W76,0)</f>
        <v>0</v>
      </c>
      <c r="AF76" s="0" t="n">
        <f aca="false">Y76</f>
        <v>2</v>
      </c>
      <c r="AG76" s="29" t="n">
        <f aca="false">IF(Y76&lt;&gt;0,Z76/Y76,0)</f>
        <v>11812</v>
      </c>
      <c r="AH76" s="0" t="n">
        <f aca="false">AA76</f>
        <v>0</v>
      </c>
      <c r="AI76" s="29" t="n">
        <f aca="false">IF(AA76&lt;&gt;0,AB76/AA76,0)</f>
        <v>0</v>
      </c>
      <c r="AK76" s="0" t="n">
        <f aca="false">AD76</f>
        <v>0</v>
      </c>
      <c r="AL76" s="0" t="n">
        <f aca="false">AE76/12</f>
        <v>0</v>
      </c>
      <c r="AM76" s="0" t="n">
        <f aca="false">AF76</f>
        <v>2</v>
      </c>
      <c r="AN76" s="0" t="n">
        <f aca="false">AG76/12</f>
        <v>984.333333333333</v>
      </c>
      <c r="AO76" s="0" t="n">
        <f aca="false">AH76</f>
        <v>0</v>
      </c>
      <c r="AP76" s="0" t="n">
        <f aca="false">AI76/12</f>
        <v>0</v>
      </c>
      <c r="AR76" s="0" t="n">
        <f aca="false">AK76+AO76</f>
        <v>0</v>
      </c>
      <c r="AS76" s="29" t="n">
        <f aca="false">IF(AR76&lt;&gt;0,(AK76*AL76+AO76*AP76)/AR76,0)</f>
        <v>0</v>
      </c>
    </row>
    <row r="77" customFormat="false" ht="13.8" hidden="false" customHeight="false" outlineLevel="0" collapsed="false">
      <c r="V77" s="0" t="n">
        <v>42</v>
      </c>
      <c r="W77" s="0" t="n">
        <v>0</v>
      </c>
      <c r="X77" s="0" t="n">
        <v>0</v>
      </c>
      <c r="Y77" s="0" t="n">
        <v>0</v>
      </c>
      <c r="Z77" s="0" t="n">
        <v>0</v>
      </c>
      <c r="AA77" s="0" t="n">
        <v>1</v>
      </c>
      <c r="AB77" s="0" t="n">
        <v>9649</v>
      </c>
      <c r="AD77" s="0" t="n">
        <f aca="false">W77</f>
        <v>0</v>
      </c>
      <c r="AE77" s="29" t="n">
        <f aca="false">IF(W77&lt;&gt;0,X77/W77,0)</f>
        <v>0</v>
      </c>
      <c r="AF77" s="0" t="n">
        <f aca="false">Y77</f>
        <v>0</v>
      </c>
      <c r="AG77" s="29" t="n">
        <f aca="false">IF(Y77&lt;&gt;0,Z77/Y77,0)</f>
        <v>0</v>
      </c>
      <c r="AH77" s="0" t="n">
        <f aca="false">AA77</f>
        <v>1</v>
      </c>
      <c r="AI77" s="29" t="n">
        <f aca="false">IF(AA77&lt;&gt;0,AB77/AA77,0)</f>
        <v>9649</v>
      </c>
      <c r="AK77" s="0" t="n">
        <f aca="false">AD77</f>
        <v>0</v>
      </c>
      <c r="AL77" s="0" t="n">
        <f aca="false">AE77/12</f>
        <v>0</v>
      </c>
      <c r="AM77" s="0" t="n">
        <f aca="false">AF77</f>
        <v>0</v>
      </c>
      <c r="AN77" s="0" t="n">
        <f aca="false">AG77/12</f>
        <v>0</v>
      </c>
      <c r="AO77" s="0" t="n">
        <f aca="false">AH77</f>
        <v>1</v>
      </c>
      <c r="AP77" s="0" t="n">
        <f aca="false">AI77/12</f>
        <v>804.083333333333</v>
      </c>
      <c r="AR77" s="0" t="n">
        <f aca="false">AK77+AO77</f>
        <v>1</v>
      </c>
      <c r="AS77" s="29" t="n">
        <f aca="false">IF(AR77&lt;&gt;0,(AK77*AL77+AO77*AP77)/AR77,0)</f>
        <v>804.083333333333</v>
      </c>
    </row>
    <row r="78" customFormat="false" ht="13.8" hidden="false" customHeight="false" outlineLevel="0" collapsed="false">
      <c r="V78" s="0" t="n">
        <v>43</v>
      </c>
      <c r="W78" s="0" t="n">
        <v>0</v>
      </c>
      <c r="X78" s="0" t="n">
        <v>0</v>
      </c>
      <c r="Y78" s="0" t="n">
        <v>1</v>
      </c>
      <c r="Z78" s="0" t="n">
        <v>8218</v>
      </c>
      <c r="AA78" s="0" t="n">
        <v>0</v>
      </c>
      <c r="AB78" s="0" t="n">
        <v>0</v>
      </c>
      <c r="AD78" s="0" t="n">
        <f aca="false">W78</f>
        <v>0</v>
      </c>
      <c r="AE78" s="29" t="n">
        <f aca="false">IF(W78&lt;&gt;0,X78/W78,0)</f>
        <v>0</v>
      </c>
      <c r="AF78" s="0" t="n">
        <f aca="false">Y78</f>
        <v>1</v>
      </c>
      <c r="AG78" s="29" t="n">
        <f aca="false">IF(Y78&lt;&gt;0,Z78/Y78,0)</f>
        <v>8218</v>
      </c>
      <c r="AH78" s="0" t="n">
        <f aca="false">AA78</f>
        <v>0</v>
      </c>
      <c r="AI78" s="29" t="n">
        <f aca="false">IF(AA78&lt;&gt;0,AB78/AA78,0)</f>
        <v>0</v>
      </c>
      <c r="AK78" s="0" t="n">
        <f aca="false">AD78</f>
        <v>0</v>
      </c>
      <c r="AL78" s="0" t="n">
        <f aca="false">AE78/12</f>
        <v>0</v>
      </c>
      <c r="AM78" s="0" t="n">
        <f aca="false">AF78</f>
        <v>1</v>
      </c>
      <c r="AN78" s="0" t="n">
        <f aca="false">AG78/12</f>
        <v>684.833333333333</v>
      </c>
      <c r="AO78" s="0" t="n">
        <f aca="false">AH78</f>
        <v>0</v>
      </c>
      <c r="AP78" s="0" t="n">
        <f aca="false">AI78/12</f>
        <v>0</v>
      </c>
      <c r="AR78" s="0" t="n">
        <f aca="false">AK78+AO78</f>
        <v>0</v>
      </c>
      <c r="AS78" s="29" t="n">
        <f aca="false">IF(AR78&lt;&gt;0,(AK78*AL78+AO78*AP78)/AR78,0)</f>
        <v>0</v>
      </c>
    </row>
    <row r="79" customFormat="false" ht="13.8" hidden="false" customHeight="false" outlineLevel="0" collapsed="false">
      <c r="V79" s="0" t="n">
        <v>44</v>
      </c>
      <c r="W79" s="0" t="n">
        <v>1</v>
      </c>
      <c r="X79" s="0" t="n">
        <v>10109</v>
      </c>
      <c r="Y79" s="0" t="n">
        <v>2</v>
      </c>
      <c r="Z79" s="0" t="n">
        <v>36477</v>
      </c>
      <c r="AA79" s="0" t="n">
        <v>1</v>
      </c>
      <c r="AB79" s="0" t="n">
        <v>7970</v>
      </c>
      <c r="AD79" s="0" t="n">
        <f aca="false">W79</f>
        <v>1</v>
      </c>
      <c r="AE79" s="29" t="n">
        <f aca="false">IF(W79&lt;&gt;0,X79/W79,0)</f>
        <v>10109</v>
      </c>
      <c r="AF79" s="0" t="n">
        <f aca="false">Y79</f>
        <v>2</v>
      </c>
      <c r="AG79" s="29" t="n">
        <f aca="false">IF(Y79&lt;&gt;0,Z79/Y79,0)</f>
        <v>18238.5</v>
      </c>
      <c r="AH79" s="0" t="n">
        <f aca="false">AA79</f>
        <v>1</v>
      </c>
      <c r="AI79" s="29" t="n">
        <f aca="false">IF(AA79&lt;&gt;0,AB79/AA79,0)</f>
        <v>7970</v>
      </c>
      <c r="AK79" s="0" t="n">
        <f aca="false">AD79</f>
        <v>1</v>
      </c>
      <c r="AL79" s="0" t="n">
        <f aca="false">AE79/12</f>
        <v>842.416666666667</v>
      </c>
      <c r="AM79" s="0" t="n">
        <f aca="false">AF79</f>
        <v>2</v>
      </c>
      <c r="AN79" s="0" t="n">
        <f aca="false">AG79/12</f>
        <v>1519.875</v>
      </c>
      <c r="AO79" s="0" t="n">
        <f aca="false">AH79</f>
        <v>1</v>
      </c>
      <c r="AP79" s="0" t="n">
        <f aca="false">AI79/12</f>
        <v>664.166666666667</v>
      </c>
      <c r="AR79" s="0" t="n">
        <f aca="false">AK79+AO79</f>
        <v>2</v>
      </c>
      <c r="AS79" s="29" t="n">
        <f aca="false">IF(AR79&lt;&gt;0,(AK79*AL79+AO79*AP79)/AR79,0)</f>
        <v>753.291666666667</v>
      </c>
      <c r="AV79" s="0" t="s">
        <v>260</v>
      </c>
      <c r="AW79" s="0" t="n">
        <f aca="false">SUM(AR75:AR79)</f>
        <v>4</v>
      </c>
      <c r="AX79" s="29" t="n">
        <f aca="false">(AR75*AS75+AR76*AS76+AR77*AS77+AR78*AS78+AR79*AS79)/AW79</f>
        <v>690.145833333334</v>
      </c>
    </row>
    <row r="80" customFormat="false" ht="13.8" hidden="false" customHeight="false" outlineLevel="0" collapsed="false">
      <c r="V80" s="0" t="n">
        <v>45</v>
      </c>
      <c r="W80" s="0" t="n">
        <v>0</v>
      </c>
      <c r="X80" s="0" t="n">
        <v>0</v>
      </c>
      <c r="Y80" s="0" t="n">
        <v>2</v>
      </c>
      <c r="Z80" s="0" t="n">
        <v>27744</v>
      </c>
      <c r="AA80" s="0" t="n">
        <v>4</v>
      </c>
      <c r="AB80" s="0" t="n">
        <v>70850</v>
      </c>
      <c r="AD80" s="0" t="n">
        <f aca="false">W80</f>
        <v>0</v>
      </c>
      <c r="AE80" s="29" t="n">
        <f aca="false">IF(W80&lt;&gt;0,X80/W80,0)</f>
        <v>0</v>
      </c>
      <c r="AF80" s="0" t="n">
        <f aca="false">Y80</f>
        <v>2</v>
      </c>
      <c r="AG80" s="29" t="n">
        <f aca="false">IF(Y80&lt;&gt;0,Z80/Y80,0)</f>
        <v>13872</v>
      </c>
      <c r="AH80" s="0" t="n">
        <f aca="false">AA80</f>
        <v>4</v>
      </c>
      <c r="AI80" s="29" t="n">
        <f aca="false">IF(AA80&lt;&gt;0,AB80/AA80,0)</f>
        <v>17712.5</v>
      </c>
      <c r="AK80" s="0" t="n">
        <f aca="false">AD80</f>
        <v>0</v>
      </c>
      <c r="AL80" s="0" t="n">
        <f aca="false">AE80/12</f>
        <v>0</v>
      </c>
      <c r="AM80" s="0" t="n">
        <f aca="false">AF80</f>
        <v>2</v>
      </c>
      <c r="AN80" s="0" t="n">
        <f aca="false">AG80/12</f>
        <v>1156</v>
      </c>
      <c r="AO80" s="0" t="n">
        <f aca="false">AH80</f>
        <v>4</v>
      </c>
      <c r="AP80" s="0" t="n">
        <f aca="false">AI80/12</f>
        <v>1476.04166666667</v>
      </c>
      <c r="AR80" s="0" t="n">
        <f aca="false">AK80+AO80</f>
        <v>4</v>
      </c>
      <c r="AS80" s="29" t="n">
        <f aca="false">IF(AR80&lt;&gt;0,(AK80*AL80+AO80*AP80)/AR80,0)</f>
        <v>1476.04166666667</v>
      </c>
    </row>
    <row r="81" customFormat="false" ht="13.8" hidden="false" customHeight="false" outlineLevel="0" collapsed="false">
      <c r="V81" s="0" t="n">
        <v>46</v>
      </c>
      <c r="W81" s="0" t="n">
        <v>2</v>
      </c>
      <c r="X81" s="0" t="n">
        <v>59373</v>
      </c>
      <c r="Y81" s="0" t="n">
        <v>2</v>
      </c>
      <c r="Z81" s="0" t="n">
        <v>27094</v>
      </c>
      <c r="AA81" s="0" t="n">
        <v>0</v>
      </c>
      <c r="AB81" s="0" t="n">
        <v>0</v>
      </c>
      <c r="AD81" s="0" t="n">
        <f aca="false">W81</f>
        <v>2</v>
      </c>
      <c r="AE81" s="29" t="n">
        <f aca="false">IF(W81&lt;&gt;0,X81/W81,0)</f>
        <v>29686.5</v>
      </c>
      <c r="AF81" s="0" t="n">
        <f aca="false">Y81</f>
        <v>2</v>
      </c>
      <c r="AG81" s="29" t="n">
        <f aca="false">IF(Y81&lt;&gt;0,Z81/Y81,0)</f>
        <v>13547</v>
      </c>
      <c r="AH81" s="0" t="n">
        <f aca="false">AA81</f>
        <v>0</v>
      </c>
      <c r="AI81" s="29" t="n">
        <f aca="false">IF(AA81&lt;&gt;0,AB81/AA81,0)</f>
        <v>0</v>
      </c>
      <c r="AK81" s="0" t="n">
        <f aca="false">AD81</f>
        <v>2</v>
      </c>
      <c r="AL81" s="0" t="n">
        <f aca="false">AE81/12</f>
        <v>2473.875</v>
      </c>
      <c r="AM81" s="0" t="n">
        <f aca="false">AF81</f>
        <v>2</v>
      </c>
      <c r="AN81" s="0" t="n">
        <f aca="false">AG81/12</f>
        <v>1128.91666666667</v>
      </c>
      <c r="AO81" s="0" t="n">
        <f aca="false">AH81</f>
        <v>0</v>
      </c>
      <c r="AP81" s="0" t="n">
        <f aca="false">AI81/12</f>
        <v>0</v>
      </c>
      <c r="AR81" s="0" t="n">
        <f aca="false">AK81+AO81</f>
        <v>2</v>
      </c>
      <c r="AS81" s="29" t="n">
        <f aca="false">IF(AR81&lt;&gt;0,(AK81*AL81+AO81*AP81)/AR81,0)</f>
        <v>2473.875</v>
      </c>
    </row>
    <row r="82" customFormat="false" ht="13.8" hidden="false" customHeight="false" outlineLevel="0" collapsed="false">
      <c r="V82" s="0" t="n">
        <v>47</v>
      </c>
      <c r="W82" s="0" t="n">
        <v>2</v>
      </c>
      <c r="X82" s="0" t="n">
        <v>47843</v>
      </c>
      <c r="Y82" s="0" t="n">
        <v>5</v>
      </c>
      <c r="Z82" s="0" t="n">
        <v>65539</v>
      </c>
      <c r="AA82" s="0" t="n">
        <v>1</v>
      </c>
      <c r="AB82" s="0" t="n">
        <v>11480</v>
      </c>
      <c r="AD82" s="0" t="n">
        <f aca="false">W82</f>
        <v>2</v>
      </c>
      <c r="AE82" s="29" t="n">
        <f aca="false">IF(W82&lt;&gt;0,X82/W82,0)</f>
        <v>23921.5</v>
      </c>
      <c r="AF82" s="0" t="n">
        <f aca="false">Y82</f>
        <v>5</v>
      </c>
      <c r="AG82" s="29" t="n">
        <f aca="false">IF(Y82&lt;&gt;0,Z82/Y82,0)</f>
        <v>13107.8</v>
      </c>
      <c r="AH82" s="0" t="n">
        <f aca="false">AA82</f>
        <v>1</v>
      </c>
      <c r="AI82" s="29" t="n">
        <f aca="false">IF(AA82&lt;&gt;0,AB82/AA82,0)</f>
        <v>11480</v>
      </c>
      <c r="AK82" s="0" t="n">
        <f aca="false">AD82</f>
        <v>2</v>
      </c>
      <c r="AL82" s="0" t="n">
        <f aca="false">AE82/12</f>
        <v>1993.45833333333</v>
      </c>
      <c r="AM82" s="0" t="n">
        <f aca="false">AF82</f>
        <v>5</v>
      </c>
      <c r="AN82" s="0" t="n">
        <f aca="false">AG82/12</f>
        <v>1092.31666666667</v>
      </c>
      <c r="AO82" s="0" t="n">
        <f aca="false">AH82</f>
        <v>1</v>
      </c>
      <c r="AP82" s="0" t="n">
        <f aca="false">AI82/12</f>
        <v>956.666666666667</v>
      </c>
      <c r="AR82" s="0" t="n">
        <f aca="false">AK82+AO82</f>
        <v>3</v>
      </c>
      <c r="AS82" s="29" t="n">
        <f aca="false">IF(AR82&lt;&gt;0,(AK82*AL82+AO82*AP82)/AR82,0)</f>
        <v>1647.86111111111</v>
      </c>
    </row>
    <row r="83" customFormat="false" ht="13.8" hidden="false" customHeight="false" outlineLevel="0" collapsed="false">
      <c r="V83" s="0" t="n">
        <v>48</v>
      </c>
      <c r="W83" s="0" t="n">
        <v>2</v>
      </c>
      <c r="X83" s="0" t="n">
        <v>52409</v>
      </c>
      <c r="Y83" s="0" t="n">
        <v>3</v>
      </c>
      <c r="Z83" s="0" t="n">
        <v>42457</v>
      </c>
      <c r="AA83" s="0" t="n">
        <v>4</v>
      </c>
      <c r="AB83" s="0" t="n">
        <v>36530</v>
      </c>
      <c r="AD83" s="0" t="n">
        <f aca="false">W83</f>
        <v>2</v>
      </c>
      <c r="AE83" s="29" t="n">
        <f aca="false">IF(W83&lt;&gt;0,X83/W83,0)</f>
        <v>26204.5</v>
      </c>
      <c r="AF83" s="0" t="n">
        <f aca="false">Y83</f>
        <v>3</v>
      </c>
      <c r="AG83" s="29" t="n">
        <f aca="false">IF(Y83&lt;&gt;0,Z83/Y83,0)</f>
        <v>14152.3333333333</v>
      </c>
      <c r="AH83" s="0" t="n">
        <f aca="false">AA83</f>
        <v>4</v>
      </c>
      <c r="AI83" s="29" t="n">
        <f aca="false">IF(AA83&lt;&gt;0,AB83/AA83,0)</f>
        <v>9132.5</v>
      </c>
      <c r="AK83" s="0" t="n">
        <f aca="false">AD83</f>
        <v>2</v>
      </c>
      <c r="AL83" s="0" t="n">
        <f aca="false">AE83/12</f>
        <v>2183.70833333333</v>
      </c>
      <c r="AM83" s="0" t="n">
        <f aca="false">AF83</f>
        <v>3</v>
      </c>
      <c r="AN83" s="0" t="n">
        <f aca="false">AG83/12</f>
        <v>1179.36111111111</v>
      </c>
      <c r="AO83" s="0" t="n">
        <f aca="false">AH83</f>
        <v>4</v>
      </c>
      <c r="AP83" s="0" t="n">
        <f aca="false">AI83/12</f>
        <v>761.041666666667</v>
      </c>
      <c r="AR83" s="0" t="n">
        <f aca="false">AK83+AO83</f>
        <v>6</v>
      </c>
      <c r="AS83" s="29" t="n">
        <f aca="false">IF(AR83&lt;&gt;0,(AK83*AL83+AO83*AP83)/AR83,0)</f>
        <v>1235.26388888889</v>
      </c>
    </row>
    <row r="84" customFormat="false" ht="13.8" hidden="false" customHeight="false" outlineLevel="0" collapsed="false">
      <c r="V84" s="0" t="n">
        <v>49</v>
      </c>
      <c r="W84" s="0" t="n">
        <v>6</v>
      </c>
      <c r="X84" s="0" t="n">
        <v>185389</v>
      </c>
      <c r="Y84" s="0" t="n">
        <v>7</v>
      </c>
      <c r="Z84" s="0" t="n">
        <v>140789</v>
      </c>
      <c r="AA84" s="0" t="n">
        <v>1</v>
      </c>
      <c r="AB84" s="0" t="n">
        <v>7526</v>
      </c>
      <c r="AD84" s="0" t="n">
        <f aca="false">W84</f>
        <v>6</v>
      </c>
      <c r="AE84" s="29" t="n">
        <f aca="false">IF(W84&lt;&gt;0,X84/W84,0)</f>
        <v>30898.1666666667</v>
      </c>
      <c r="AF84" s="0" t="n">
        <f aca="false">Y84</f>
        <v>7</v>
      </c>
      <c r="AG84" s="29" t="n">
        <f aca="false">IF(Y84&lt;&gt;0,Z84/Y84,0)</f>
        <v>20112.7142857143</v>
      </c>
      <c r="AH84" s="0" t="n">
        <f aca="false">AA84</f>
        <v>1</v>
      </c>
      <c r="AI84" s="29" t="n">
        <f aca="false">IF(AA84&lt;&gt;0,AB84/AA84,0)</f>
        <v>7526</v>
      </c>
      <c r="AK84" s="0" t="n">
        <f aca="false">AD84</f>
        <v>6</v>
      </c>
      <c r="AL84" s="0" t="n">
        <f aca="false">AE84/12</f>
        <v>2574.84722222222</v>
      </c>
      <c r="AM84" s="0" t="n">
        <f aca="false">AF84</f>
        <v>7</v>
      </c>
      <c r="AN84" s="0" t="n">
        <f aca="false">AG84/12</f>
        <v>1676.05952380952</v>
      </c>
      <c r="AO84" s="0" t="n">
        <f aca="false">AH84</f>
        <v>1</v>
      </c>
      <c r="AP84" s="0" t="n">
        <f aca="false">AI84/12</f>
        <v>627.166666666667</v>
      </c>
      <c r="AR84" s="0" t="n">
        <f aca="false">AK84+AO84</f>
        <v>7</v>
      </c>
      <c r="AS84" s="29" t="n">
        <f aca="false">IF(AR84&lt;&gt;0,(AK84*AL84+AO84*AP84)/AR84,0)</f>
        <v>2296.60714285714</v>
      </c>
      <c r="AV84" s="0" t="s">
        <v>261</v>
      </c>
      <c r="AW84" s="0" t="n">
        <f aca="false">SUM(AR80:AR84)</f>
        <v>22</v>
      </c>
      <c r="AX84" s="29" t="n">
        <f aca="false">(AR80*AS80+AR81*AS81+AR82*AS82+AR83*AS83+AR84*AS84)/AW84</f>
        <v>1785.60606060606</v>
      </c>
    </row>
    <row r="85" customFormat="false" ht="13.8" hidden="false" customHeight="false" outlineLevel="0" collapsed="false">
      <c r="V85" s="0" t="n">
        <v>50</v>
      </c>
      <c r="W85" s="0" t="n">
        <v>14</v>
      </c>
      <c r="X85" s="0" t="n">
        <v>689634</v>
      </c>
      <c r="Y85" s="0" t="n">
        <v>2</v>
      </c>
      <c r="Z85" s="0" t="n">
        <v>55819</v>
      </c>
      <c r="AA85" s="0" t="n">
        <v>2</v>
      </c>
      <c r="AB85" s="0" t="n">
        <v>26902</v>
      </c>
      <c r="AD85" s="0" t="n">
        <f aca="false">W85</f>
        <v>14</v>
      </c>
      <c r="AE85" s="29" t="n">
        <f aca="false">IF(W85&lt;&gt;0,X85/W85,0)</f>
        <v>49259.5714285714</v>
      </c>
      <c r="AF85" s="0" t="n">
        <f aca="false">Y85</f>
        <v>2</v>
      </c>
      <c r="AG85" s="29" t="n">
        <f aca="false">IF(Y85&lt;&gt;0,Z85/Y85,0)</f>
        <v>27909.5</v>
      </c>
      <c r="AH85" s="0" t="n">
        <f aca="false">AA85</f>
        <v>2</v>
      </c>
      <c r="AI85" s="29" t="n">
        <f aca="false">IF(AA85&lt;&gt;0,AB85/AA85,0)</f>
        <v>13451</v>
      </c>
      <c r="AK85" s="0" t="n">
        <f aca="false">AD85</f>
        <v>14</v>
      </c>
      <c r="AL85" s="0" t="n">
        <f aca="false">AE85/12</f>
        <v>4104.96428571429</v>
      </c>
      <c r="AM85" s="0" t="n">
        <f aca="false">AF85</f>
        <v>2</v>
      </c>
      <c r="AN85" s="0" t="n">
        <f aca="false">AG85/12</f>
        <v>2325.79166666667</v>
      </c>
      <c r="AO85" s="0" t="n">
        <f aca="false">AH85</f>
        <v>2</v>
      </c>
      <c r="AP85" s="0" t="n">
        <f aca="false">AI85/12</f>
        <v>1120.91666666667</v>
      </c>
      <c r="AR85" s="0" t="n">
        <f aca="false">AK85+AO85</f>
        <v>16</v>
      </c>
      <c r="AS85" s="29" t="n">
        <f aca="false">IF(AR85&lt;&gt;0,(AK85*AL85+AO85*AP85)/AR85,0)</f>
        <v>3731.95833333333</v>
      </c>
    </row>
    <row r="86" customFormat="false" ht="13.8" hidden="false" customHeight="false" outlineLevel="0" collapsed="false">
      <c r="V86" s="0" t="n">
        <v>51</v>
      </c>
      <c r="W86" s="0" t="n">
        <v>21</v>
      </c>
      <c r="X86" s="0" t="n">
        <v>944193</v>
      </c>
      <c r="Y86" s="0" t="n">
        <v>5</v>
      </c>
      <c r="Z86" s="0" t="n">
        <v>174924</v>
      </c>
      <c r="AA86" s="0" t="n">
        <v>1</v>
      </c>
      <c r="AB86" s="0" t="n">
        <v>7397</v>
      </c>
      <c r="AD86" s="0" t="n">
        <f aca="false">W86</f>
        <v>21</v>
      </c>
      <c r="AE86" s="29" t="n">
        <f aca="false">IF(W86&lt;&gt;0,X86/W86,0)</f>
        <v>44961.5714285714</v>
      </c>
      <c r="AF86" s="0" t="n">
        <f aca="false">Y86</f>
        <v>5</v>
      </c>
      <c r="AG86" s="29" t="n">
        <f aca="false">IF(Y86&lt;&gt;0,Z86/Y86,0)</f>
        <v>34984.8</v>
      </c>
      <c r="AH86" s="0" t="n">
        <f aca="false">AA86</f>
        <v>1</v>
      </c>
      <c r="AI86" s="29" t="n">
        <f aca="false">IF(AA86&lt;&gt;0,AB86/AA86,0)</f>
        <v>7397</v>
      </c>
      <c r="AK86" s="0" t="n">
        <f aca="false">AD86</f>
        <v>21</v>
      </c>
      <c r="AL86" s="0" t="n">
        <f aca="false">AE86/12</f>
        <v>3746.79761904762</v>
      </c>
      <c r="AM86" s="0" t="n">
        <f aca="false">AF86</f>
        <v>5</v>
      </c>
      <c r="AN86" s="0" t="n">
        <f aca="false">AG86/12</f>
        <v>2915.4</v>
      </c>
      <c r="AO86" s="0" t="n">
        <f aca="false">AH86</f>
        <v>1</v>
      </c>
      <c r="AP86" s="0" t="n">
        <f aca="false">AI86/12</f>
        <v>616.416666666667</v>
      </c>
      <c r="AR86" s="0" t="n">
        <f aca="false">AK86+AO86</f>
        <v>22</v>
      </c>
      <c r="AS86" s="29" t="n">
        <f aca="false">IF(AR86&lt;&gt;0,(AK86*AL86+AO86*AP86)/AR86,0)</f>
        <v>3604.50757575758</v>
      </c>
    </row>
    <row r="87" customFormat="false" ht="13.8" hidden="false" customHeight="false" outlineLevel="0" collapsed="false">
      <c r="V87" s="0" t="n">
        <v>52</v>
      </c>
      <c r="W87" s="0" t="n">
        <v>21</v>
      </c>
      <c r="X87" s="0" t="n">
        <v>847446</v>
      </c>
      <c r="Y87" s="0" t="n">
        <v>10</v>
      </c>
      <c r="Z87" s="0" t="n">
        <v>176269</v>
      </c>
      <c r="AA87" s="0" t="n">
        <v>2</v>
      </c>
      <c r="AB87" s="0" t="n">
        <v>33115</v>
      </c>
      <c r="AD87" s="0" t="n">
        <f aca="false">W87</f>
        <v>21</v>
      </c>
      <c r="AE87" s="29" t="n">
        <f aca="false">IF(W87&lt;&gt;0,X87/W87,0)</f>
        <v>40354.5714285714</v>
      </c>
      <c r="AF87" s="0" t="n">
        <f aca="false">Y87</f>
        <v>10</v>
      </c>
      <c r="AG87" s="29" t="n">
        <f aca="false">IF(Y87&lt;&gt;0,Z87/Y87,0)</f>
        <v>17626.9</v>
      </c>
      <c r="AH87" s="0" t="n">
        <f aca="false">AA87</f>
        <v>2</v>
      </c>
      <c r="AI87" s="29" t="n">
        <f aca="false">IF(AA87&lt;&gt;0,AB87/AA87,0)</f>
        <v>16557.5</v>
      </c>
      <c r="AK87" s="0" t="n">
        <f aca="false">AD87</f>
        <v>21</v>
      </c>
      <c r="AL87" s="0" t="n">
        <f aca="false">AE87/12</f>
        <v>3362.88095238095</v>
      </c>
      <c r="AM87" s="0" t="n">
        <f aca="false">AF87</f>
        <v>10</v>
      </c>
      <c r="AN87" s="0" t="n">
        <f aca="false">AG87/12</f>
        <v>1468.90833333333</v>
      </c>
      <c r="AO87" s="0" t="n">
        <f aca="false">AH87</f>
        <v>2</v>
      </c>
      <c r="AP87" s="0" t="n">
        <f aca="false">AI87/12</f>
        <v>1379.79166666667</v>
      </c>
      <c r="AR87" s="0" t="n">
        <f aca="false">AK87+AO87</f>
        <v>23</v>
      </c>
      <c r="AS87" s="29" t="n">
        <f aca="false">IF(AR87&lt;&gt;0,(AK87*AL87+AO87*AP87)/AR87,0)</f>
        <v>3190.4384057971</v>
      </c>
    </row>
    <row r="88" customFormat="false" ht="13.8" hidden="false" customHeight="false" outlineLevel="0" collapsed="false">
      <c r="V88" s="0" t="n">
        <v>53</v>
      </c>
      <c r="W88" s="0" t="n">
        <v>31</v>
      </c>
      <c r="X88" s="0" t="n">
        <v>1190247</v>
      </c>
      <c r="Y88" s="0" t="n">
        <v>8</v>
      </c>
      <c r="Z88" s="0" t="n">
        <v>130615</v>
      </c>
      <c r="AA88" s="0" t="n">
        <v>4</v>
      </c>
      <c r="AB88" s="0" t="n">
        <v>70470</v>
      </c>
      <c r="AD88" s="0" t="n">
        <f aca="false">W88</f>
        <v>31</v>
      </c>
      <c r="AE88" s="29" t="n">
        <f aca="false">IF(W88&lt;&gt;0,X88/W88,0)</f>
        <v>38395.064516129</v>
      </c>
      <c r="AF88" s="0" t="n">
        <f aca="false">Y88</f>
        <v>8</v>
      </c>
      <c r="AG88" s="29" t="n">
        <f aca="false">IF(Y88&lt;&gt;0,Z88/Y88,0)</f>
        <v>16326.875</v>
      </c>
      <c r="AH88" s="0" t="n">
        <f aca="false">AA88</f>
        <v>4</v>
      </c>
      <c r="AI88" s="29" t="n">
        <f aca="false">IF(AA88&lt;&gt;0,AB88/AA88,0)</f>
        <v>17617.5</v>
      </c>
      <c r="AK88" s="0" t="n">
        <f aca="false">AD88</f>
        <v>31</v>
      </c>
      <c r="AL88" s="0" t="n">
        <f aca="false">AE88/12</f>
        <v>3199.58870967742</v>
      </c>
      <c r="AM88" s="0" t="n">
        <f aca="false">AF88</f>
        <v>8</v>
      </c>
      <c r="AN88" s="0" t="n">
        <f aca="false">AG88/12</f>
        <v>1360.57291666667</v>
      </c>
      <c r="AO88" s="0" t="n">
        <f aca="false">AH88</f>
        <v>4</v>
      </c>
      <c r="AP88" s="0" t="n">
        <f aca="false">AI88/12</f>
        <v>1468.125</v>
      </c>
      <c r="AR88" s="0" t="n">
        <f aca="false">AK88+AO88</f>
        <v>35</v>
      </c>
      <c r="AS88" s="29" t="n">
        <f aca="false">IF(AR88&lt;&gt;0,(AK88*AL88+AO88*AP88)/AR88,0)</f>
        <v>3001.70714285714</v>
      </c>
    </row>
    <row r="89" customFormat="false" ht="13.8" hidden="false" customHeight="false" outlineLevel="0" collapsed="false">
      <c r="V89" s="0" t="n">
        <v>54</v>
      </c>
      <c r="W89" s="0" t="n">
        <v>30</v>
      </c>
      <c r="X89" s="0" t="n">
        <v>1292242</v>
      </c>
      <c r="Y89" s="0" t="n">
        <v>10</v>
      </c>
      <c r="Z89" s="0" t="n">
        <v>150023</v>
      </c>
      <c r="AA89" s="0" t="n">
        <v>1</v>
      </c>
      <c r="AB89" s="0" t="n">
        <v>11161</v>
      </c>
      <c r="AD89" s="0" t="n">
        <f aca="false">W89</f>
        <v>30</v>
      </c>
      <c r="AE89" s="29" t="n">
        <f aca="false">IF(W89&lt;&gt;0,X89/W89,0)</f>
        <v>43074.7333333333</v>
      </c>
      <c r="AF89" s="0" t="n">
        <f aca="false">Y89</f>
        <v>10</v>
      </c>
      <c r="AG89" s="29" t="n">
        <f aca="false">IF(Y89&lt;&gt;0,Z89/Y89,0)</f>
        <v>15002.3</v>
      </c>
      <c r="AH89" s="0" t="n">
        <f aca="false">AA89</f>
        <v>1</v>
      </c>
      <c r="AI89" s="29" t="n">
        <f aca="false">IF(AA89&lt;&gt;0,AB89/AA89,0)</f>
        <v>11161</v>
      </c>
      <c r="AK89" s="0" t="n">
        <f aca="false">AD89</f>
        <v>30</v>
      </c>
      <c r="AL89" s="0" t="n">
        <f aca="false">AE89/12</f>
        <v>3589.56111111111</v>
      </c>
      <c r="AM89" s="0" t="n">
        <f aca="false">AF89</f>
        <v>10</v>
      </c>
      <c r="AN89" s="0" t="n">
        <f aca="false">AG89/12</f>
        <v>1250.19166666667</v>
      </c>
      <c r="AO89" s="0" t="n">
        <f aca="false">AH89</f>
        <v>1</v>
      </c>
      <c r="AP89" s="0" t="n">
        <f aca="false">AI89/12</f>
        <v>930.083333333333</v>
      </c>
      <c r="AR89" s="0" t="n">
        <f aca="false">AK89+AO89</f>
        <v>31</v>
      </c>
      <c r="AS89" s="29" t="n">
        <f aca="false">IF(AR89&lt;&gt;0,(AK89*AL89+AO89*AP89)/AR89,0)</f>
        <v>3503.77150537634</v>
      </c>
      <c r="AV89" s="0" t="s">
        <v>262</v>
      </c>
      <c r="AW89" s="0" t="n">
        <f aca="false">SUM(AR85:AR89)</f>
        <v>127</v>
      </c>
      <c r="AX89" s="29" t="n">
        <f aca="false">(AR85*AS85+AR86*AS86+AR87*AS87+AR88*AS88+AR89*AS89)/AW89</f>
        <v>3354.86023622047</v>
      </c>
    </row>
    <row r="90" customFormat="false" ht="13.8" hidden="false" customHeight="false" outlineLevel="0" collapsed="false">
      <c r="V90" s="0" t="n">
        <v>55</v>
      </c>
      <c r="W90" s="0" t="n">
        <v>58</v>
      </c>
      <c r="X90" s="0" t="n">
        <v>1692774</v>
      </c>
      <c r="Y90" s="0" t="n">
        <v>16</v>
      </c>
      <c r="Z90" s="0" t="n">
        <v>243043</v>
      </c>
      <c r="AA90" s="0" t="n">
        <v>6</v>
      </c>
      <c r="AB90" s="0" t="n">
        <v>59365</v>
      </c>
      <c r="AD90" s="0" t="n">
        <f aca="false">W90</f>
        <v>58</v>
      </c>
      <c r="AE90" s="29" t="n">
        <f aca="false">IF(W90&lt;&gt;0,X90/W90,0)</f>
        <v>29185.7586206897</v>
      </c>
      <c r="AF90" s="0" t="n">
        <f aca="false">Y90</f>
        <v>16</v>
      </c>
      <c r="AG90" s="29" t="n">
        <f aca="false">IF(Y90&lt;&gt;0,Z90/Y90,0)</f>
        <v>15190.1875</v>
      </c>
      <c r="AH90" s="0" t="n">
        <f aca="false">AA90</f>
        <v>6</v>
      </c>
      <c r="AI90" s="29" t="n">
        <f aca="false">IF(AA90&lt;&gt;0,AB90/AA90,0)</f>
        <v>9894.16666666667</v>
      </c>
      <c r="AK90" s="0" t="n">
        <f aca="false">AD90</f>
        <v>58</v>
      </c>
      <c r="AL90" s="0" t="n">
        <f aca="false">AE90/12</f>
        <v>2432.14655172414</v>
      </c>
      <c r="AM90" s="0" t="n">
        <f aca="false">AF90</f>
        <v>16</v>
      </c>
      <c r="AN90" s="0" t="n">
        <f aca="false">AG90/12</f>
        <v>1265.84895833333</v>
      </c>
      <c r="AO90" s="0" t="n">
        <f aca="false">AH90</f>
        <v>6</v>
      </c>
      <c r="AP90" s="0" t="n">
        <f aca="false">AI90/12</f>
        <v>824.513888888889</v>
      </c>
      <c r="AR90" s="0" t="n">
        <f aca="false">AK90+AO90</f>
        <v>64</v>
      </c>
      <c r="AS90" s="29" t="n">
        <f aca="false">IF(AR90&lt;&gt;0,(AK90*AL90+AO90*AP90)/AR90,0)</f>
        <v>2281.43098958333</v>
      </c>
    </row>
    <row r="91" customFormat="false" ht="13.8" hidden="false" customHeight="false" outlineLevel="0" collapsed="false">
      <c r="V91" s="0" t="n">
        <v>56</v>
      </c>
      <c r="W91" s="0" t="n">
        <v>47</v>
      </c>
      <c r="X91" s="0" t="n">
        <v>1312188</v>
      </c>
      <c r="Y91" s="0" t="n">
        <v>16</v>
      </c>
      <c r="Z91" s="0" t="n">
        <v>233419</v>
      </c>
      <c r="AA91" s="0" t="n">
        <v>3</v>
      </c>
      <c r="AB91" s="0" t="n">
        <v>45596</v>
      </c>
      <c r="AD91" s="0" t="n">
        <f aca="false">W91</f>
        <v>47</v>
      </c>
      <c r="AE91" s="29" t="n">
        <f aca="false">IF(W91&lt;&gt;0,X91/W91,0)</f>
        <v>27918.8936170213</v>
      </c>
      <c r="AF91" s="0" t="n">
        <f aca="false">Y91</f>
        <v>16</v>
      </c>
      <c r="AG91" s="29" t="n">
        <f aca="false">IF(Y91&lt;&gt;0,Z91/Y91,0)</f>
        <v>14588.6875</v>
      </c>
      <c r="AH91" s="0" t="n">
        <f aca="false">AA91</f>
        <v>3</v>
      </c>
      <c r="AI91" s="29" t="n">
        <f aca="false">IF(AA91&lt;&gt;0,AB91/AA91,0)</f>
        <v>15198.6666666667</v>
      </c>
      <c r="AK91" s="0" t="n">
        <f aca="false">AD91</f>
        <v>47</v>
      </c>
      <c r="AL91" s="0" t="n">
        <f aca="false">AE91/12</f>
        <v>2326.57446808511</v>
      </c>
      <c r="AM91" s="0" t="n">
        <f aca="false">AF91</f>
        <v>16</v>
      </c>
      <c r="AN91" s="0" t="n">
        <f aca="false">AG91/12</f>
        <v>1215.72395833333</v>
      </c>
      <c r="AO91" s="0" t="n">
        <f aca="false">AH91</f>
        <v>3</v>
      </c>
      <c r="AP91" s="0" t="n">
        <f aca="false">AI91/12</f>
        <v>1266.55555555556</v>
      </c>
      <c r="AR91" s="0" t="n">
        <f aca="false">AK91+AO91</f>
        <v>50</v>
      </c>
      <c r="AS91" s="29" t="n">
        <f aca="false">IF(AR91&lt;&gt;0,(AK91*AL91+AO91*AP91)/AR91,0)</f>
        <v>2262.97333333333</v>
      </c>
    </row>
    <row r="92" customFormat="false" ht="13.8" hidden="false" customHeight="false" outlineLevel="0" collapsed="false">
      <c r="V92" s="0" t="n">
        <v>57</v>
      </c>
      <c r="W92" s="0" t="n">
        <v>70</v>
      </c>
      <c r="X92" s="0" t="n">
        <v>2038421</v>
      </c>
      <c r="Y92" s="0" t="n">
        <v>6</v>
      </c>
      <c r="Z92" s="0" t="n">
        <v>99637</v>
      </c>
      <c r="AA92" s="0" t="n">
        <v>6</v>
      </c>
      <c r="AB92" s="0" t="n">
        <v>62882</v>
      </c>
      <c r="AD92" s="0" t="n">
        <f aca="false">W92</f>
        <v>70</v>
      </c>
      <c r="AE92" s="29" t="n">
        <f aca="false">IF(W92&lt;&gt;0,X92/W92,0)</f>
        <v>29120.3</v>
      </c>
      <c r="AF92" s="0" t="n">
        <f aca="false">Y92</f>
        <v>6</v>
      </c>
      <c r="AG92" s="29" t="n">
        <f aca="false">IF(Y92&lt;&gt;0,Z92/Y92,0)</f>
        <v>16606.1666666667</v>
      </c>
      <c r="AH92" s="0" t="n">
        <f aca="false">AA92</f>
        <v>6</v>
      </c>
      <c r="AI92" s="29" t="n">
        <f aca="false">IF(AA92&lt;&gt;0,AB92/AA92,0)</f>
        <v>10480.3333333333</v>
      </c>
      <c r="AK92" s="0" t="n">
        <f aca="false">AD92</f>
        <v>70</v>
      </c>
      <c r="AL92" s="0" t="n">
        <f aca="false">AE92/12</f>
        <v>2426.69166666667</v>
      </c>
      <c r="AM92" s="0" t="n">
        <f aca="false">AF92</f>
        <v>6</v>
      </c>
      <c r="AN92" s="0" t="n">
        <f aca="false">AG92/12</f>
        <v>1383.84722222222</v>
      </c>
      <c r="AO92" s="0" t="n">
        <f aca="false">AH92</f>
        <v>6</v>
      </c>
      <c r="AP92" s="0" t="n">
        <f aca="false">AI92/12</f>
        <v>873.361111111111</v>
      </c>
      <c r="AR92" s="0" t="n">
        <f aca="false">AK92+AO92</f>
        <v>76</v>
      </c>
      <c r="AS92" s="29" t="n">
        <f aca="false">IF(AR92&lt;&gt;0,(AK92*AL92+AO92*AP92)/AR92,0)</f>
        <v>2304.06030701754</v>
      </c>
    </row>
    <row r="93" customFormat="false" ht="13.8" hidden="false" customHeight="false" outlineLevel="0" collapsed="false">
      <c r="V93" s="0" t="n">
        <v>58</v>
      </c>
      <c r="W93" s="0" t="n">
        <v>78</v>
      </c>
      <c r="X93" s="0" t="n">
        <v>1925458</v>
      </c>
      <c r="Y93" s="0" t="n">
        <v>13</v>
      </c>
      <c r="Z93" s="0" t="n">
        <v>162300</v>
      </c>
      <c r="AA93" s="0" t="n">
        <v>3</v>
      </c>
      <c r="AB93" s="0" t="n">
        <v>33917</v>
      </c>
      <c r="AD93" s="0" t="n">
        <f aca="false">W93</f>
        <v>78</v>
      </c>
      <c r="AE93" s="29" t="n">
        <f aca="false">IF(W93&lt;&gt;0,X93/W93,0)</f>
        <v>24685.358974359</v>
      </c>
      <c r="AF93" s="0" t="n">
        <f aca="false">Y93</f>
        <v>13</v>
      </c>
      <c r="AG93" s="29" t="n">
        <f aca="false">IF(Y93&lt;&gt;0,Z93/Y93,0)</f>
        <v>12484.6153846154</v>
      </c>
      <c r="AH93" s="0" t="n">
        <f aca="false">AA93</f>
        <v>3</v>
      </c>
      <c r="AI93" s="29" t="n">
        <f aca="false">IF(AA93&lt;&gt;0,AB93/AA93,0)</f>
        <v>11305.6666666667</v>
      </c>
      <c r="AK93" s="0" t="n">
        <f aca="false">AD93</f>
        <v>78</v>
      </c>
      <c r="AL93" s="0" t="n">
        <f aca="false">AE93/12</f>
        <v>2057.11324786325</v>
      </c>
      <c r="AM93" s="0" t="n">
        <f aca="false">AF93</f>
        <v>13</v>
      </c>
      <c r="AN93" s="0" t="n">
        <f aca="false">AG93/12</f>
        <v>1040.38461538462</v>
      </c>
      <c r="AO93" s="0" t="n">
        <f aca="false">AH93</f>
        <v>3</v>
      </c>
      <c r="AP93" s="0" t="n">
        <f aca="false">AI93/12</f>
        <v>942.138888888889</v>
      </c>
      <c r="AR93" s="0" t="n">
        <f aca="false">AK93+AO93</f>
        <v>81</v>
      </c>
      <c r="AS93" s="29" t="n">
        <f aca="false">IF(AR93&lt;&gt;0,(AK93*AL93+AO93*AP93)/AR93,0)</f>
        <v>2015.81790123457</v>
      </c>
    </row>
    <row r="94" customFormat="false" ht="13.8" hidden="false" customHeight="false" outlineLevel="0" collapsed="false">
      <c r="V94" s="0" t="n">
        <v>59</v>
      </c>
      <c r="W94" s="0" t="n">
        <v>88</v>
      </c>
      <c r="X94" s="0" t="n">
        <v>2669014</v>
      </c>
      <c r="Y94" s="0" t="n">
        <v>16</v>
      </c>
      <c r="Z94" s="0" t="n">
        <v>244383</v>
      </c>
      <c r="AA94" s="0" t="n">
        <v>14</v>
      </c>
      <c r="AB94" s="0" t="n">
        <v>238164</v>
      </c>
      <c r="AD94" s="0" t="n">
        <f aca="false">W94</f>
        <v>88</v>
      </c>
      <c r="AE94" s="29" t="n">
        <f aca="false">IF(W94&lt;&gt;0,X94/W94,0)</f>
        <v>30329.7045454545</v>
      </c>
      <c r="AF94" s="0" t="n">
        <f aca="false">Y94</f>
        <v>16</v>
      </c>
      <c r="AG94" s="29" t="n">
        <f aca="false">IF(Y94&lt;&gt;0,Z94/Y94,0)</f>
        <v>15273.9375</v>
      </c>
      <c r="AH94" s="0" t="n">
        <f aca="false">AA94</f>
        <v>14</v>
      </c>
      <c r="AI94" s="29" t="n">
        <f aca="false">IF(AA94&lt;&gt;0,AB94/AA94,0)</f>
        <v>17011.7142857143</v>
      </c>
      <c r="AK94" s="0" t="n">
        <f aca="false">AD94</f>
        <v>88</v>
      </c>
      <c r="AL94" s="0" t="n">
        <f aca="false">AE94/12</f>
        <v>2527.47537878788</v>
      </c>
      <c r="AM94" s="0" t="n">
        <f aca="false">AF94</f>
        <v>16</v>
      </c>
      <c r="AN94" s="0" t="n">
        <f aca="false">AG94/12</f>
        <v>1272.828125</v>
      </c>
      <c r="AO94" s="0" t="n">
        <f aca="false">AH94</f>
        <v>14</v>
      </c>
      <c r="AP94" s="0" t="n">
        <f aca="false">AI94/12</f>
        <v>1417.64285714286</v>
      </c>
      <c r="AR94" s="0" t="n">
        <f aca="false">AK94+AO94</f>
        <v>102</v>
      </c>
      <c r="AS94" s="29" t="n">
        <f aca="false">IF(AR94&lt;&gt;0,(AK94*AL94+AO94*AP94)/AR94,0)</f>
        <v>2375.1454248366</v>
      </c>
      <c r="AV94" s="0" t="s">
        <v>263</v>
      </c>
      <c r="AW94" s="0" t="n">
        <f aca="false">SUM(AR90:AR94)</f>
        <v>373</v>
      </c>
      <c r="AX94" s="29" t="n">
        <f aca="false">(AR90*AS90+AR91*AS91+AR92*AS92+AR93*AS93+AR94*AS94)/AW94</f>
        <v>2251.51452189455</v>
      </c>
    </row>
    <row r="95" customFormat="false" ht="13.8" hidden="false" customHeight="false" outlineLevel="0" collapsed="false">
      <c r="V95" s="0" t="n">
        <v>60</v>
      </c>
      <c r="W95" s="0" t="n">
        <v>114</v>
      </c>
      <c r="X95" s="0" t="n">
        <v>3323625</v>
      </c>
      <c r="Y95" s="0" t="n">
        <v>12</v>
      </c>
      <c r="Z95" s="0" t="n">
        <v>158363</v>
      </c>
      <c r="AA95" s="0" t="n">
        <v>6</v>
      </c>
      <c r="AB95" s="0" t="n">
        <v>81654</v>
      </c>
      <c r="AD95" s="0" t="n">
        <f aca="false">W95</f>
        <v>114</v>
      </c>
      <c r="AE95" s="29" t="n">
        <f aca="false">IF(W95&lt;&gt;0,X95/W95,0)</f>
        <v>29154.6052631579</v>
      </c>
      <c r="AF95" s="0" t="n">
        <f aca="false">Y95</f>
        <v>12</v>
      </c>
      <c r="AG95" s="29" t="n">
        <f aca="false">IF(Y95&lt;&gt;0,Z95/Y95,0)</f>
        <v>13196.9166666667</v>
      </c>
      <c r="AH95" s="0" t="n">
        <f aca="false">AA95</f>
        <v>6</v>
      </c>
      <c r="AI95" s="29" t="n">
        <f aca="false">IF(AA95&lt;&gt;0,AB95/AA95,0)</f>
        <v>13609</v>
      </c>
      <c r="AK95" s="0" t="n">
        <f aca="false">AD95</f>
        <v>114</v>
      </c>
      <c r="AL95" s="0" t="n">
        <f aca="false">AE95/12</f>
        <v>2429.55043859649</v>
      </c>
      <c r="AM95" s="0" t="n">
        <f aca="false">AF95</f>
        <v>12</v>
      </c>
      <c r="AN95" s="0" t="n">
        <f aca="false">AG95/12</f>
        <v>1099.74305555556</v>
      </c>
      <c r="AO95" s="0" t="n">
        <f aca="false">AH95</f>
        <v>6</v>
      </c>
      <c r="AP95" s="0" t="n">
        <f aca="false">AI95/12</f>
        <v>1134.08333333333</v>
      </c>
      <c r="AR95" s="0" t="n">
        <f aca="false">AK95+AO95</f>
        <v>120</v>
      </c>
      <c r="AS95" s="29" t="n">
        <f aca="false">IF(AR95&lt;&gt;0,(AK95*AL95+AO95*AP95)/AR95,0)</f>
        <v>2364.77708333333</v>
      </c>
    </row>
    <row r="96" customFormat="false" ht="13.8" hidden="false" customHeight="false" outlineLevel="0" collapsed="false">
      <c r="V96" s="0" t="n">
        <v>61</v>
      </c>
      <c r="W96" s="0" t="n">
        <v>121</v>
      </c>
      <c r="X96" s="0" t="n">
        <v>2830696</v>
      </c>
      <c r="Y96" s="0" t="n">
        <v>12</v>
      </c>
      <c r="Z96" s="0" t="n">
        <v>181234</v>
      </c>
      <c r="AA96" s="0" t="n">
        <v>13</v>
      </c>
      <c r="AB96" s="0" t="n">
        <v>194222</v>
      </c>
      <c r="AD96" s="0" t="n">
        <f aca="false">W96</f>
        <v>121</v>
      </c>
      <c r="AE96" s="29" t="n">
        <f aca="false">IF(W96&lt;&gt;0,X96/W96,0)</f>
        <v>23394.1818181818</v>
      </c>
      <c r="AF96" s="0" t="n">
        <f aca="false">Y96</f>
        <v>12</v>
      </c>
      <c r="AG96" s="29" t="n">
        <f aca="false">IF(Y96&lt;&gt;0,Z96/Y96,0)</f>
        <v>15102.8333333333</v>
      </c>
      <c r="AH96" s="0" t="n">
        <f aca="false">AA96</f>
        <v>13</v>
      </c>
      <c r="AI96" s="29" t="n">
        <f aca="false">IF(AA96&lt;&gt;0,AB96/AA96,0)</f>
        <v>14940.1538461538</v>
      </c>
      <c r="AK96" s="0" t="n">
        <f aca="false">AD96</f>
        <v>121</v>
      </c>
      <c r="AL96" s="0" t="n">
        <f aca="false">AE96/12</f>
        <v>1949.51515151515</v>
      </c>
      <c r="AM96" s="0" t="n">
        <f aca="false">AF96</f>
        <v>12</v>
      </c>
      <c r="AN96" s="0" t="n">
        <f aca="false">AG96/12</f>
        <v>1258.56944444444</v>
      </c>
      <c r="AO96" s="0" t="n">
        <f aca="false">AH96</f>
        <v>13</v>
      </c>
      <c r="AP96" s="0" t="n">
        <f aca="false">AI96/12</f>
        <v>1245.01282051282</v>
      </c>
      <c r="AR96" s="0" t="n">
        <f aca="false">AK96+AO96</f>
        <v>134</v>
      </c>
      <c r="AS96" s="29" t="n">
        <f aca="false">IF(AR96&lt;&gt;0,(AK96*AL96+AO96*AP96)/AR96,0)</f>
        <v>1881.16791044776</v>
      </c>
    </row>
    <row r="97" customFormat="false" ht="13.8" hidden="false" customHeight="false" outlineLevel="0" collapsed="false">
      <c r="V97" s="0" t="n">
        <v>62</v>
      </c>
      <c r="W97" s="0" t="n">
        <v>199</v>
      </c>
      <c r="X97" s="0" t="n">
        <v>4295237</v>
      </c>
      <c r="Y97" s="0" t="n">
        <v>20</v>
      </c>
      <c r="Z97" s="0" t="n">
        <v>262267</v>
      </c>
      <c r="AA97" s="0" t="n">
        <v>16</v>
      </c>
      <c r="AB97" s="0" t="n">
        <v>188044</v>
      </c>
      <c r="AD97" s="0" t="n">
        <f aca="false">W97</f>
        <v>199</v>
      </c>
      <c r="AE97" s="29" t="n">
        <f aca="false">IF(W97&lt;&gt;0,X97/W97,0)</f>
        <v>21584.1055276382</v>
      </c>
      <c r="AF97" s="0" t="n">
        <f aca="false">Y97</f>
        <v>20</v>
      </c>
      <c r="AG97" s="29" t="n">
        <f aca="false">IF(Y97&lt;&gt;0,Z97/Y97,0)</f>
        <v>13113.35</v>
      </c>
      <c r="AH97" s="0" t="n">
        <f aca="false">AA97</f>
        <v>16</v>
      </c>
      <c r="AI97" s="29" t="n">
        <f aca="false">IF(AA97&lt;&gt;0,AB97/AA97,0)</f>
        <v>11752.75</v>
      </c>
      <c r="AK97" s="0" t="n">
        <f aca="false">AD97</f>
        <v>199</v>
      </c>
      <c r="AL97" s="0" t="n">
        <f aca="false">AE97/12</f>
        <v>1798.67546063652</v>
      </c>
      <c r="AM97" s="0" t="n">
        <f aca="false">AF97</f>
        <v>20</v>
      </c>
      <c r="AN97" s="0" t="n">
        <f aca="false">AG97/12</f>
        <v>1092.77916666667</v>
      </c>
      <c r="AO97" s="0" t="n">
        <f aca="false">AH97</f>
        <v>16</v>
      </c>
      <c r="AP97" s="0" t="n">
        <f aca="false">AI97/12</f>
        <v>979.395833333333</v>
      </c>
      <c r="AR97" s="0" t="n">
        <f aca="false">AK97+AO97</f>
        <v>215</v>
      </c>
      <c r="AS97" s="29" t="n">
        <f aca="false">IF(AR97&lt;&gt;0,(AK97*AL97+AO97*AP97)/AR97,0)</f>
        <v>1737.70581395349</v>
      </c>
    </row>
    <row r="98" customFormat="false" ht="13.8" hidden="false" customHeight="false" outlineLevel="0" collapsed="false">
      <c r="V98" s="0" t="n">
        <v>63</v>
      </c>
      <c r="W98" s="0" t="n">
        <v>243</v>
      </c>
      <c r="X98" s="0" t="n">
        <v>4650364</v>
      </c>
      <c r="Y98" s="0" t="n">
        <v>16</v>
      </c>
      <c r="Z98" s="0" t="n">
        <v>144315</v>
      </c>
      <c r="AA98" s="0" t="n">
        <v>15</v>
      </c>
      <c r="AB98" s="0" t="n">
        <v>222334</v>
      </c>
      <c r="AD98" s="0" t="n">
        <f aca="false">W98</f>
        <v>243</v>
      </c>
      <c r="AE98" s="29" t="n">
        <f aca="false">IF(W98&lt;&gt;0,X98/W98,0)</f>
        <v>19137.3004115226</v>
      </c>
      <c r="AF98" s="0" t="n">
        <f aca="false">Y98</f>
        <v>16</v>
      </c>
      <c r="AG98" s="29" t="n">
        <f aca="false">IF(Y98&lt;&gt;0,Z98/Y98,0)</f>
        <v>9019.6875</v>
      </c>
      <c r="AH98" s="0" t="n">
        <f aca="false">AA98</f>
        <v>15</v>
      </c>
      <c r="AI98" s="29" t="n">
        <f aca="false">IF(AA98&lt;&gt;0,AB98/AA98,0)</f>
        <v>14822.2666666667</v>
      </c>
      <c r="AK98" s="0" t="n">
        <f aca="false">AD98</f>
        <v>243</v>
      </c>
      <c r="AL98" s="0" t="n">
        <f aca="false">AE98/12</f>
        <v>1594.77503429355</v>
      </c>
      <c r="AM98" s="0" t="n">
        <f aca="false">AF98</f>
        <v>16</v>
      </c>
      <c r="AN98" s="0" t="n">
        <f aca="false">AG98/12</f>
        <v>751.640625</v>
      </c>
      <c r="AO98" s="0" t="n">
        <f aca="false">AH98</f>
        <v>15</v>
      </c>
      <c r="AP98" s="0" t="n">
        <f aca="false">AI98/12</f>
        <v>1235.18888888889</v>
      </c>
      <c r="AR98" s="0" t="n">
        <f aca="false">AK98+AO98</f>
        <v>258</v>
      </c>
      <c r="AS98" s="29" t="n">
        <f aca="false">IF(AR98&lt;&gt;0,(AK98*AL98+AO98*AP98)/AR98,0)</f>
        <v>1573.8688630491</v>
      </c>
    </row>
    <row r="99" customFormat="false" ht="13.8" hidden="false" customHeight="false" outlineLevel="0" collapsed="false">
      <c r="V99" s="0" t="n">
        <v>64</v>
      </c>
      <c r="W99" s="0" t="n">
        <v>254</v>
      </c>
      <c r="X99" s="0" t="n">
        <v>5193701</v>
      </c>
      <c r="Y99" s="0" t="n">
        <v>21</v>
      </c>
      <c r="Z99" s="0" t="n">
        <v>298743</v>
      </c>
      <c r="AA99" s="0" t="n">
        <v>14</v>
      </c>
      <c r="AB99" s="0" t="n">
        <v>224574</v>
      </c>
      <c r="AD99" s="0" t="n">
        <f aca="false">W99</f>
        <v>254</v>
      </c>
      <c r="AE99" s="29" t="n">
        <f aca="false">IF(W99&lt;&gt;0,X99/W99,0)</f>
        <v>20447.6417322835</v>
      </c>
      <c r="AF99" s="0" t="n">
        <f aca="false">Y99</f>
        <v>21</v>
      </c>
      <c r="AG99" s="29" t="n">
        <f aca="false">IF(Y99&lt;&gt;0,Z99/Y99,0)</f>
        <v>14225.8571428571</v>
      </c>
      <c r="AH99" s="0" t="n">
        <f aca="false">AA99</f>
        <v>14</v>
      </c>
      <c r="AI99" s="29" t="n">
        <f aca="false">IF(AA99&lt;&gt;0,AB99/AA99,0)</f>
        <v>16041</v>
      </c>
      <c r="AK99" s="0" t="n">
        <f aca="false">AD99</f>
        <v>254</v>
      </c>
      <c r="AL99" s="0" t="n">
        <f aca="false">AE99/12</f>
        <v>1703.97014435696</v>
      </c>
      <c r="AM99" s="0" t="n">
        <f aca="false">AF99</f>
        <v>21</v>
      </c>
      <c r="AN99" s="0" t="n">
        <f aca="false">AG99/12</f>
        <v>1185.4880952381</v>
      </c>
      <c r="AO99" s="0" t="n">
        <f aca="false">AH99</f>
        <v>14</v>
      </c>
      <c r="AP99" s="0" t="n">
        <f aca="false">AI99/12</f>
        <v>1336.75</v>
      </c>
      <c r="AR99" s="0" t="n">
        <f aca="false">AK99+AO99</f>
        <v>268</v>
      </c>
      <c r="AS99" s="29" t="n">
        <f aca="false">IF(AR99&lt;&gt;0,(AK99*AL99+AO99*AP99)/AR99,0)</f>
        <v>1684.78700248756</v>
      </c>
      <c r="AV99" s="0" t="s">
        <v>264</v>
      </c>
      <c r="AW99" s="0" t="n">
        <f aca="false">SUM(AR95:AR99)</f>
        <v>995</v>
      </c>
      <c r="AX99" s="29" t="n">
        <f aca="false">(AR95*AS95+AR96*AS96+AR97*AS97+AR98*AS98+AR99*AS99)/AW99</f>
        <v>1775.91716917923</v>
      </c>
    </row>
    <row r="100" customFormat="false" ht="13.8" hidden="false" customHeight="false" outlineLevel="0" collapsed="false">
      <c r="V100" s="0" t="n">
        <v>65</v>
      </c>
      <c r="W100" s="0" t="n">
        <v>281</v>
      </c>
      <c r="X100" s="0" t="n">
        <v>5263987</v>
      </c>
      <c r="Y100" s="0" t="n">
        <v>29</v>
      </c>
      <c r="Z100" s="0" t="n">
        <v>311293</v>
      </c>
      <c r="AA100" s="0" t="n">
        <v>6</v>
      </c>
      <c r="AB100" s="0" t="n">
        <v>91931</v>
      </c>
      <c r="AD100" s="0" t="n">
        <f aca="false">W100</f>
        <v>281</v>
      </c>
      <c r="AE100" s="29" t="n">
        <f aca="false">IF(W100&lt;&gt;0,X100/W100,0)</f>
        <v>18733.0498220641</v>
      </c>
      <c r="AF100" s="0" t="n">
        <f aca="false">Y100</f>
        <v>29</v>
      </c>
      <c r="AG100" s="29" t="n">
        <f aca="false">IF(Y100&lt;&gt;0,Z100/Y100,0)</f>
        <v>10734.2413793103</v>
      </c>
      <c r="AH100" s="0" t="n">
        <f aca="false">AA100</f>
        <v>6</v>
      </c>
      <c r="AI100" s="29" t="n">
        <f aca="false">IF(AA100&lt;&gt;0,AB100/AA100,0)</f>
        <v>15321.8333333333</v>
      </c>
      <c r="AK100" s="0" t="n">
        <f aca="false">AD100</f>
        <v>281</v>
      </c>
      <c r="AL100" s="0" t="n">
        <f aca="false">AE100/12</f>
        <v>1561.087485172</v>
      </c>
      <c r="AM100" s="0" t="n">
        <f aca="false">AF100</f>
        <v>29</v>
      </c>
      <c r="AN100" s="0" t="n">
        <f aca="false">AG100/12</f>
        <v>894.520114942529</v>
      </c>
      <c r="AO100" s="0" t="n">
        <f aca="false">AH100</f>
        <v>6</v>
      </c>
      <c r="AP100" s="0" t="n">
        <f aca="false">AI100/12</f>
        <v>1276.81944444444</v>
      </c>
      <c r="AR100" s="0" t="n">
        <f aca="false">AK100+AO100</f>
        <v>287</v>
      </c>
      <c r="AS100" s="29" t="n">
        <f aca="false">IF(AR100&lt;&gt;0,(AK100*AL100+AO100*AP100)/AR100,0)</f>
        <v>1555.14459930314</v>
      </c>
    </row>
    <row r="101" customFormat="false" ht="13.8" hidden="false" customHeight="false" outlineLevel="0" collapsed="false">
      <c r="V101" s="0" t="n">
        <v>66</v>
      </c>
      <c r="W101" s="0" t="n">
        <v>304</v>
      </c>
      <c r="X101" s="29" t="n">
        <v>6252137</v>
      </c>
      <c r="Y101" s="0" t="n">
        <v>17</v>
      </c>
      <c r="Z101" s="29" t="n">
        <v>228713</v>
      </c>
      <c r="AA101" s="0" t="n">
        <v>16</v>
      </c>
      <c r="AB101" s="29" t="n">
        <v>187922</v>
      </c>
      <c r="AD101" s="0" t="n">
        <f aca="false">W101</f>
        <v>304</v>
      </c>
      <c r="AE101" s="29" t="n">
        <f aca="false">IF(W101&lt;&gt;0,X101/W101,0)</f>
        <v>20566.2401315789</v>
      </c>
      <c r="AF101" s="0" t="n">
        <f aca="false">Y101</f>
        <v>17</v>
      </c>
      <c r="AG101" s="29" t="n">
        <f aca="false">IF(Y101&lt;&gt;0,Z101/Y101,0)</f>
        <v>13453.7058823529</v>
      </c>
      <c r="AH101" s="0" t="n">
        <f aca="false">AA101</f>
        <v>16</v>
      </c>
      <c r="AI101" s="29" t="n">
        <f aca="false">IF(AA101&lt;&gt;0,AB101/AA101,0)</f>
        <v>11745.125</v>
      </c>
      <c r="AK101" s="0" t="n">
        <f aca="false">AD101</f>
        <v>304</v>
      </c>
      <c r="AL101" s="0" t="n">
        <f aca="false">AE101/12</f>
        <v>1713.85334429825</v>
      </c>
      <c r="AM101" s="0" t="n">
        <f aca="false">AF101</f>
        <v>17</v>
      </c>
      <c r="AN101" s="0" t="n">
        <f aca="false">AG101/12</f>
        <v>1121.14215686274</v>
      </c>
      <c r="AO101" s="0" t="n">
        <f aca="false">AH101</f>
        <v>16</v>
      </c>
      <c r="AP101" s="0" t="n">
        <f aca="false">AI101/12</f>
        <v>978.760416666667</v>
      </c>
      <c r="AR101" s="0" t="n">
        <f aca="false">AK101+AO101</f>
        <v>320</v>
      </c>
      <c r="AS101" s="29" t="n">
        <f aca="false">IF(AR101&lt;&gt;0,(AK101*AL101+AO101*AP101)/AR101,0)</f>
        <v>1677.09869791667</v>
      </c>
    </row>
    <row r="102" customFormat="false" ht="13.8" hidden="false" customHeight="false" outlineLevel="0" collapsed="false">
      <c r="V102" s="0" t="n">
        <v>67</v>
      </c>
      <c r="W102" s="0" t="n">
        <v>339</v>
      </c>
      <c r="X102" s="0" t="n">
        <v>6763431</v>
      </c>
      <c r="Y102" s="0" t="n">
        <v>15</v>
      </c>
      <c r="Z102" s="0" t="n">
        <v>198807</v>
      </c>
      <c r="AA102" s="0" t="n">
        <v>12</v>
      </c>
      <c r="AB102" s="0" t="n">
        <v>159111</v>
      </c>
      <c r="AD102" s="0" t="n">
        <f aca="false">W102</f>
        <v>339</v>
      </c>
      <c r="AE102" s="29" t="n">
        <f aca="false">IF(W102&lt;&gt;0,X102/W102,0)</f>
        <v>19951.1238938053</v>
      </c>
      <c r="AF102" s="0" t="n">
        <f aca="false">Y102</f>
        <v>15</v>
      </c>
      <c r="AG102" s="29" t="n">
        <f aca="false">IF(Y102&lt;&gt;0,Z102/Y102,0)</f>
        <v>13253.8</v>
      </c>
      <c r="AH102" s="0" t="n">
        <f aca="false">AA102</f>
        <v>12</v>
      </c>
      <c r="AI102" s="29" t="n">
        <f aca="false">IF(AA102&lt;&gt;0,AB102/AA102,0)</f>
        <v>13259.25</v>
      </c>
      <c r="AK102" s="0" t="n">
        <f aca="false">AD102</f>
        <v>339</v>
      </c>
      <c r="AL102" s="0" t="n">
        <f aca="false">AE102/12</f>
        <v>1662.59365781711</v>
      </c>
      <c r="AM102" s="0" t="n">
        <f aca="false">AF102</f>
        <v>15</v>
      </c>
      <c r="AN102" s="0" t="n">
        <f aca="false">AG102/12</f>
        <v>1104.48333333333</v>
      </c>
      <c r="AO102" s="0" t="n">
        <f aca="false">AH102</f>
        <v>12</v>
      </c>
      <c r="AP102" s="0" t="n">
        <f aca="false">AI102/12</f>
        <v>1104.9375</v>
      </c>
      <c r="AR102" s="0" t="n">
        <f aca="false">AK102+AO102</f>
        <v>351</v>
      </c>
      <c r="AS102" s="29" t="n">
        <f aca="false">IF(AR102&lt;&gt;0,(AK102*AL102+AO102*AP102)/AR102,0)</f>
        <v>1643.52849002849</v>
      </c>
    </row>
    <row r="103" customFormat="false" ht="13.8" hidden="false" customHeight="false" outlineLevel="0" collapsed="false">
      <c r="V103" s="0" t="n">
        <v>68</v>
      </c>
      <c r="W103" s="0" t="n">
        <v>314</v>
      </c>
      <c r="X103" s="0" t="n">
        <v>6076144</v>
      </c>
      <c r="Y103" s="0" t="n">
        <v>18</v>
      </c>
      <c r="Z103" s="0" t="n">
        <v>233219</v>
      </c>
      <c r="AA103" s="0" t="n">
        <v>9</v>
      </c>
      <c r="AB103" s="0" t="n">
        <v>125039</v>
      </c>
      <c r="AD103" s="0" t="n">
        <f aca="false">W103</f>
        <v>314</v>
      </c>
      <c r="AE103" s="29" t="n">
        <f aca="false">IF(W103&lt;&gt;0,X103/W103,0)</f>
        <v>19350.7770700637</v>
      </c>
      <c r="AF103" s="0" t="n">
        <f aca="false">Y103</f>
        <v>18</v>
      </c>
      <c r="AG103" s="29" t="n">
        <f aca="false">IF(Y103&lt;&gt;0,Z103/Y103,0)</f>
        <v>12956.6111111111</v>
      </c>
      <c r="AH103" s="0" t="n">
        <f aca="false">AA103</f>
        <v>9</v>
      </c>
      <c r="AI103" s="29" t="n">
        <f aca="false">IF(AA103&lt;&gt;0,AB103/AA103,0)</f>
        <v>13893.2222222222</v>
      </c>
      <c r="AK103" s="0" t="n">
        <f aca="false">AD103</f>
        <v>314</v>
      </c>
      <c r="AL103" s="0" t="n">
        <f aca="false">AE103/12</f>
        <v>1612.56475583864</v>
      </c>
      <c r="AM103" s="0" t="n">
        <f aca="false">AF103</f>
        <v>18</v>
      </c>
      <c r="AN103" s="0" t="n">
        <f aca="false">AG103/12</f>
        <v>1079.71759259259</v>
      </c>
      <c r="AO103" s="0" t="n">
        <f aca="false">AH103</f>
        <v>9</v>
      </c>
      <c r="AP103" s="0" t="n">
        <f aca="false">AI103/12</f>
        <v>1157.76851851852</v>
      </c>
      <c r="AR103" s="0" t="n">
        <f aca="false">AK103+AO103</f>
        <v>323</v>
      </c>
      <c r="AS103" s="29" t="n">
        <f aca="false">IF(AR103&lt;&gt;0,(AK103*AL103+AO103*AP103)/AR103,0)</f>
        <v>1599.89241486068</v>
      </c>
    </row>
    <row r="104" customFormat="false" ht="13.8" hidden="false" customHeight="false" outlineLevel="0" collapsed="false">
      <c r="V104" s="0" t="n">
        <v>69</v>
      </c>
      <c r="W104" s="0" t="n">
        <v>336</v>
      </c>
      <c r="X104" s="0" t="n">
        <v>6370282</v>
      </c>
      <c r="Y104" s="0" t="n">
        <v>13</v>
      </c>
      <c r="Z104" s="0" t="n">
        <v>160747</v>
      </c>
      <c r="AA104" s="0" t="n">
        <v>17</v>
      </c>
      <c r="AB104" s="0" t="n">
        <v>266579</v>
      </c>
      <c r="AD104" s="0" t="n">
        <f aca="false">W104</f>
        <v>336</v>
      </c>
      <c r="AE104" s="29" t="n">
        <f aca="false">IF(W104&lt;&gt;0,X104/W104,0)</f>
        <v>18959.1726190476</v>
      </c>
      <c r="AF104" s="0" t="n">
        <f aca="false">Y104</f>
        <v>13</v>
      </c>
      <c r="AG104" s="29" t="n">
        <f aca="false">IF(Y104&lt;&gt;0,Z104/Y104,0)</f>
        <v>12365.1538461538</v>
      </c>
      <c r="AH104" s="0" t="n">
        <f aca="false">AA104</f>
        <v>17</v>
      </c>
      <c r="AI104" s="29" t="n">
        <f aca="false">IF(AA104&lt;&gt;0,AB104/AA104,0)</f>
        <v>15681.1176470588</v>
      </c>
      <c r="AK104" s="0" t="n">
        <f aca="false">AD104</f>
        <v>336</v>
      </c>
      <c r="AL104" s="0" t="n">
        <f aca="false">AE104/12</f>
        <v>1579.9310515873</v>
      </c>
      <c r="AM104" s="0" t="n">
        <f aca="false">AF104</f>
        <v>13</v>
      </c>
      <c r="AN104" s="0" t="n">
        <f aca="false">AG104/12</f>
        <v>1030.42948717949</v>
      </c>
      <c r="AO104" s="0" t="n">
        <f aca="false">AH104</f>
        <v>17</v>
      </c>
      <c r="AP104" s="0" t="n">
        <f aca="false">AI104/12</f>
        <v>1306.75980392157</v>
      </c>
      <c r="AR104" s="0" t="n">
        <f aca="false">AK104+AO104</f>
        <v>353</v>
      </c>
      <c r="AS104" s="29" t="n">
        <f aca="false">IF(AR104&lt;&gt;0,(AK104*AL104+AO104*AP104)/AR104,0)</f>
        <v>1566.77549575071</v>
      </c>
      <c r="AV104" s="0" t="s">
        <v>283</v>
      </c>
      <c r="AW104" s="0" t="n">
        <f aca="false">SUM(AR100:AR104)</f>
        <v>1634</v>
      </c>
      <c r="AX104" s="29" t="n">
        <f aca="false">(AR100*AS100+AR101*AS101+AR102*AS102+AR103*AS103+AR104*AS104)/AW104</f>
        <v>1609.3718380253</v>
      </c>
    </row>
    <row r="105" customFormat="false" ht="13.8" hidden="false" customHeight="false" outlineLevel="0" collapsed="false">
      <c r="V105" s="0" t="n">
        <v>70</v>
      </c>
      <c r="W105" s="0" t="n">
        <v>330</v>
      </c>
      <c r="X105" s="0" t="n">
        <v>6823551</v>
      </c>
      <c r="Y105" s="0" t="n">
        <v>11</v>
      </c>
      <c r="Z105" s="0" t="n">
        <v>224881</v>
      </c>
      <c r="AA105" s="0" t="n">
        <v>18</v>
      </c>
      <c r="AB105" s="0" t="n">
        <v>235782</v>
      </c>
      <c r="AD105" s="0" t="n">
        <f aca="false">W105</f>
        <v>330</v>
      </c>
      <c r="AE105" s="29" t="n">
        <f aca="false">IF(W105&lt;&gt;0,X105/W105,0)</f>
        <v>20677.4272727273</v>
      </c>
      <c r="AF105" s="0" t="n">
        <f aca="false">Y105</f>
        <v>11</v>
      </c>
      <c r="AG105" s="29" t="n">
        <f aca="false">IF(Y105&lt;&gt;0,Z105/Y105,0)</f>
        <v>20443.7272727273</v>
      </c>
      <c r="AH105" s="0" t="n">
        <f aca="false">AA105</f>
        <v>18</v>
      </c>
      <c r="AI105" s="29" t="n">
        <f aca="false">IF(AA105&lt;&gt;0,AB105/AA105,0)</f>
        <v>13099</v>
      </c>
      <c r="AK105" s="0" t="n">
        <f aca="false">AD105</f>
        <v>330</v>
      </c>
      <c r="AL105" s="0" t="n">
        <f aca="false">AE105/12</f>
        <v>1723.11893939394</v>
      </c>
      <c r="AM105" s="0" t="n">
        <f aca="false">AF105</f>
        <v>11</v>
      </c>
      <c r="AN105" s="0" t="n">
        <f aca="false">AG105/12</f>
        <v>1703.64393939394</v>
      </c>
      <c r="AO105" s="0" t="n">
        <f aca="false">AH105</f>
        <v>18</v>
      </c>
      <c r="AP105" s="0" t="n">
        <f aca="false">AI105/12</f>
        <v>1091.58333333333</v>
      </c>
      <c r="AR105" s="0" t="n">
        <f aca="false">AK105+AO105</f>
        <v>348</v>
      </c>
      <c r="AS105" s="29" t="n">
        <f aca="false">IF(AR105&lt;&gt;0,(AK105*AL105+AO105*AP105)/AR105,0)</f>
        <v>1690.4533045977</v>
      </c>
    </row>
    <row r="106" customFormat="false" ht="13.8" hidden="false" customHeight="false" outlineLevel="0" collapsed="false">
      <c r="V106" s="0" t="n">
        <v>71</v>
      </c>
      <c r="W106" s="0" t="n">
        <v>222</v>
      </c>
      <c r="X106" s="0" t="n">
        <v>4527089</v>
      </c>
      <c r="Y106" s="0" t="n">
        <v>10</v>
      </c>
      <c r="Z106" s="0" t="n">
        <v>121124</v>
      </c>
      <c r="AA106" s="0" t="n">
        <v>14</v>
      </c>
      <c r="AB106" s="0" t="n">
        <v>184041</v>
      </c>
      <c r="AD106" s="0" t="n">
        <f aca="false">W106</f>
        <v>222</v>
      </c>
      <c r="AE106" s="29" t="n">
        <f aca="false">IF(W106&lt;&gt;0,X106/W106,0)</f>
        <v>20392.2927927928</v>
      </c>
      <c r="AF106" s="0" t="n">
        <f aca="false">Y106</f>
        <v>10</v>
      </c>
      <c r="AG106" s="29" t="n">
        <f aca="false">IF(Y106&lt;&gt;0,Z106/Y106,0)</f>
        <v>12112.4</v>
      </c>
      <c r="AH106" s="0" t="n">
        <f aca="false">AA106</f>
        <v>14</v>
      </c>
      <c r="AI106" s="29" t="n">
        <f aca="false">IF(AA106&lt;&gt;0,AB106/AA106,0)</f>
        <v>13145.7857142857</v>
      </c>
      <c r="AK106" s="0" t="n">
        <f aca="false">AD106</f>
        <v>222</v>
      </c>
      <c r="AL106" s="0" t="n">
        <f aca="false">AE106/12</f>
        <v>1699.35773273273</v>
      </c>
      <c r="AM106" s="0" t="n">
        <f aca="false">AF106</f>
        <v>10</v>
      </c>
      <c r="AN106" s="0" t="n">
        <f aca="false">AG106/12</f>
        <v>1009.36666666667</v>
      </c>
      <c r="AO106" s="0" t="n">
        <f aca="false">AH106</f>
        <v>14</v>
      </c>
      <c r="AP106" s="0" t="n">
        <f aca="false">AI106/12</f>
        <v>1095.48214285714</v>
      </c>
      <c r="AR106" s="0" t="n">
        <f aca="false">AK106+AO106</f>
        <v>236</v>
      </c>
      <c r="AS106" s="29" t="n">
        <f aca="false">IF(AR106&lt;&gt;0,(AK106*AL106+AO106*AP106)/AR106,0)</f>
        <v>1663.53460451977</v>
      </c>
    </row>
    <row r="107" customFormat="false" ht="13.8" hidden="false" customHeight="false" outlineLevel="0" collapsed="false">
      <c r="V107" s="0" t="n">
        <v>72</v>
      </c>
      <c r="W107" s="0" t="n">
        <v>217</v>
      </c>
      <c r="X107" s="0" t="n">
        <v>3976399</v>
      </c>
      <c r="Y107" s="0" t="n">
        <v>7</v>
      </c>
      <c r="Z107" s="0" t="n">
        <v>84883</v>
      </c>
      <c r="AA107" s="0" t="n">
        <v>19</v>
      </c>
      <c r="AB107" s="0" t="n">
        <v>224025</v>
      </c>
      <c r="AD107" s="0" t="n">
        <f aca="false">W107</f>
        <v>217</v>
      </c>
      <c r="AE107" s="29" t="n">
        <f aca="false">IF(W107&lt;&gt;0,X107/W107,0)</f>
        <v>18324.4193548387</v>
      </c>
      <c r="AF107" s="0" t="n">
        <f aca="false">Y107</f>
        <v>7</v>
      </c>
      <c r="AG107" s="29" t="n">
        <f aca="false">IF(Y107&lt;&gt;0,Z107/Y107,0)</f>
        <v>12126.1428571429</v>
      </c>
      <c r="AH107" s="0" t="n">
        <f aca="false">AA107</f>
        <v>19</v>
      </c>
      <c r="AI107" s="29" t="n">
        <f aca="false">IF(AA107&lt;&gt;0,AB107/AA107,0)</f>
        <v>11790.7894736842</v>
      </c>
      <c r="AK107" s="0" t="n">
        <f aca="false">AD107</f>
        <v>217</v>
      </c>
      <c r="AL107" s="0" t="n">
        <f aca="false">AE107/12</f>
        <v>1527.03494623656</v>
      </c>
      <c r="AM107" s="0" t="n">
        <f aca="false">AF107</f>
        <v>7</v>
      </c>
      <c r="AN107" s="0" t="n">
        <f aca="false">AG107/12</f>
        <v>1010.5119047619</v>
      </c>
      <c r="AO107" s="0" t="n">
        <f aca="false">AH107</f>
        <v>19</v>
      </c>
      <c r="AP107" s="0" t="n">
        <f aca="false">AI107/12</f>
        <v>982.565789473684</v>
      </c>
      <c r="AR107" s="0" t="n">
        <f aca="false">AK107+AO107</f>
        <v>236</v>
      </c>
      <c r="AS107" s="29" t="n">
        <f aca="false">IF(AR107&lt;&gt;0,(AK107*AL107+AO107*AP107)/AR107,0)</f>
        <v>1483.20056497175</v>
      </c>
    </row>
    <row r="108" customFormat="false" ht="13.8" hidden="false" customHeight="false" outlineLevel="0" collapsed="false">
      <c r="V108" s="0" t="n">
        <v>73</v>
      </c>
      <c r="W108" s="0" t="n">
        <v>195</v>
      </c>
      <c r="X108" s="0" t="n">
        <v>3488448</v>
      </c>
      <c r="Y108" s="0" t="n">
        <v>13</v>
      </c>
      <c r="Z108" s="0" t="n">
        <v>171116</v>
      </c>
      <c r="AA108" s="0" t="n">
        <v>25</v>
      </c>
      <c r="AB108" s="0" t="n">
        <v>323799</v>
      </c>
      <c r="AD108" s="0" t="n">
        <f aca="false">W108</f>
        <v>195</v>
      </c>
      <c r="AE108" s="29" t="n">
        <f aca="false">IF(W108&lt;&gt;0,X108/W108,0)</f>
        <v>17889.4769230769</v>
      </c>
      <c r="AF108" s="0" t="n">
        <f aca="false">Y108</f>
        <v>13</v>
      </c>
      <c r="AG108" s="29" t="n">
        <f aca="false">IF(Y108&lt;&gt;0,Z108/Y108,0)</f>
        <v>13162.7692307692</v>
      </c>
      <c r="AH108" s="0" t="n">
        <f aca="false">AA108</f>
        <v>25</v>
      </c>
      <c r="AI108" s="29" t="n">
        <f aca="false">IF(AA108&lt;&gt;0,AB108/AA108,0)</f>
        <v>12951.96</v>
      </c>
      <c r="AK108" s="0" t="n">
        <f aca="false">AD108</f>
        <v>195</v>
      </c>
      <c r="AL108" s="0" t="n">
        <f aca="false">AE108/12</f>
        <v>1490.78974358974</v>
      </c>
      <c r="AM108" s="0" t="n">
        <f aca="false">AF108</f>
        <v>13</v>
      </c>
      <c r="AN108" s="0" t="n">
        <f aca="false">AG108/12</f>
        <v>1096.89743589744</v>
      </c>
      <c r="AO108" s="0" t="n">
        <f aca="false">AH108</f>
        <v>25</v>
      </c>
      <c r="AP108" s="0" t="n">
        <f aca="false">AI108/12</f>
        <v>1079.33</v>
      </c>
      <c r="AR108" s="0" t="n">
        <f aca="false">AK108+AO108</f>
        <v>220</v>
      </c>
      <c r="AS108" s="29" t="n">
        <f aca="false">IF(AR108&lt;&gt;0,(AK108*AL108+AO108*AP108)/AR108,0)</f>
        <v>1444.03295454545</v>
      </c>
    </row>
    <row r="109" customFormat="false" ht="13.8" hidden="false" customHeight="false" outlineLevel="0" collapsed="false">
      <c r="V109" s="0" t="n">
        <v>74</v>
      </c>
      <c r="W109" s="0" t="n">
        <v>220</v>
      </c>
      <c r="X109" s="0" t="n">
        <v>4226414</v>
      </c>
      <c r="Y109" s="0" t="n">
        <v>7</v>
      </c>
      <c r="Z109" s="0" t="n">
        <v>78774</v>
      </c>
      <c r="AA109" s="0" t="n">
        <v>24</v>
      </c>
      <c r="AB109" s="0" t="n">
        <v>331048</v>
      </c>
      <c r="AD109" s="0" t="n">
        <f aca="false">W109</f>
        <v>220</v>
      </c>
      <c r="AE109" s="29" t="n">
        <f aca="false">IF(W109&lt;&gt;0,X109/W109,0)</f>
        <v>19210.9727272727</v>
      </c>
      <c r="AF109" s="0" t="n">
        <f aca="false">Y109</f>
        <v>7</v>
      </c>
      <c r="AG109" s="29" t="n">
        <f aca="false">IF(Y109&lt;&gt;0,Z109/Y109,0)</f>
        <v>11253.4285714286</v>
      </c>
      <c r="AH109" s="0" t="n">
        <f aca="false">AA109</f>
        <v>24</v>
      </c>
      <c r="AI109" s="29" t="n">
        <f aca="false">IF(AA109&lt;&gt;0,AB109/AA109,0)</f>
        <v>13793.6666666667</v>
      </c>
      <c r="AK109" s="0" t="n">
        <f aca="false">AD109</f>
        <v>220</v>
      </c>
      <c r="AL109" s="0" t="n">
        <f aca="false">AE109/12</f>
        <v>1600.91439393939</v>
      </c>
      <c r="AM109" s="0" t="n">
        <f aca="false">AF109</f>
        <v>7</v>
      </c>
      <c r="AN109" s="0" t="n">
        <f aca="false">AG109/12</f>
        <v>937.785714285714</v>
      </c>
      <c r="AO109" s="0" t="n">
        <f aca="false">AH109</f>
        <v>24</v>
      </c>
      <c r="AP109" s="0" t="n">
        <f aca="false">AI109/12</f>
        <v>1149.47222222222</v>
      </c>
      <c r="AR109" s="0" t="n">
        <f aca="false">AK109+AO109</f>
        <v>244</v>
      </c>
      <c r="AS109" s="29" t="n">
        <f aca="false">IF(AR109&lt;&gt;0,(AK109*AL109+AO109*AP109)/AR109,0)</f>
        <v>1556.51024590164</v>
      </c>
      <c r="AV109" s="0" t="s">
        <v>284</v>
      </c>
      <c r="AW109" s="0" t="n">
        <f aca="false">SUM(AR105:AR109)</f>
        <v>1284</v>
      </c>
      <c r="AX109" s="29" t="n">
        <f aca="false">(AR105*AS105+AR106*AS106+AR107*AS107+AR108*AS108+AR109*AS109)/AW109</f>
        <v>1579.73753894081</v>
      </c>
    </row>
    <row r="110" customFormat="false" ht="13.8" hidden="false" customHeight="false" outlineLevel="0" collapsed="false">
      <c r="V110" s="0" t="n">
        <v>75</v>
      </c>
      <c r="W110" s="0" t="n">
        <v>176</v>
      </c>
      <c r="X110" s="0" t="n">
        <v>3365015</v>
      </c>
      <c r="Y110" s="0" t="n">
        <v>7</v>
      </c>
      <c r="Z110" s="0" t="n">
        <v>61620</v>
      </c>
      <c r="AA110" s="0" t="n">
        <v>21</v>
      </c>
      <c r="AB110" s="0" t="n">
        <v>262597</v>
      </c>
      <c r="AD110" s="0" t="n">
        <f aca="false">W110</f>
        <v>176</v>
      </c>
      <c r="AE110" s="29" t="n">
        <f aca="false">IF(W110&lt;&gt;0,X110/W110,0)</f>
        <v>19119.4034090909</v>
      </c>
      <c r="AF110" s="0" t="n">
        <f aca="false">Y110</f>
        <v>7</v>
      </c>
      <c r="AG110" s="29" t="n">
        <f aca="false">IF(Y110&lt;&gt;0,Z110/Y110,0)</f>
        <v>8802.85714285714</v>
      </c>
      <c r="AH110" s="0" t="n">
        <f aca="false">AA110</f>
        <v>21</v>
      </c>
      <c r="AI110" s="29" t="n">
        <f aca="false">IF(AA110&lt;&gt;0,AB110/AA110,0)</f>
        <v>12504.619047619</v>
      </c>
      <c r="AK110" s="0" t="n">
        <f aca="false">AD110</f>
        <v>176</v>
      </c>
      <c r="AL110" s="0" t="n">
        <f aca="false">AE110/12</f>
        <v>1593.28361742424</v>
      </c>
      <c r="AM110" s="0" t="n">
        <f aca="false">AF110</f>
        <v>7</v>
      </c>
      <c r="AN110" s="0" t="n">
        <f aca="false">AG110/12</f>
        <v>733.571428571429</v>
      </c>
      <c r="AO110" s="0" t="n">
        <f aca="false">AH110</f>
        <v>21</v>
      </c>
      <c r="AP110" s="0" t="n">
        <f aca="false">AI110/12</f>
        <v>1042.05158730159</v>
      </c>
      <c r="AR110" s="0" t="n">
        <f aca="false">AK110+AO110</f>
        <v>197</v>
      </c>
      <c r="AS110" s="29" t="n">
        <f aca="false">IF(AR110&lt;&gt;0,(AK110*AL110+AO110*AP110)/AR110,0)</f>
        <v>1534.52284263959</v>
      </c>
    </row>
    <row r="111" customFormat="false" ht="13.8" hidden="false" customHeight="false" outlineLevel="0" collapsed="false">
      <c r="V111" s="0" t="n">
        <v>76</v>
      </c>
      <c r="W111" s="0" t="n">
        <v>143</v>
      </c>
      <c r="X111" s="0" t="n">
        <v>2279360</v>
      </c>
      <c r="Y111" s="0" t="n">
        <v>8</v>
      </c>
      <c r="Z111" s="0" t="n">
        <v>135251</v>
      </c>
      <c r="AA111" s="0" t="n">
        <v>21</v>
      </c>
      <c r="AB111" s="0" t="n">
        <v>240861</v>
      </c>
      <c r="AD111" s="0" t="n">
        <f aca="false">W111</f>
        <v>143</v>
      </c>
      <c r="AE111" s="29" t="n">
        <f aca="false">IF(W111&lt;&gt;0,X111/W111,0)</f>
        <v>15939.5804195804</v>
      </c>
      <c r="AF111" s="0" t="n">
        <f aca="false">Y111</f>
        <v>8</v>
      </c>
      <c r="AG111" s="29" t="n">
        <f aca="false">IF(Y111&lt;&gt;0,Z111/Y111,0)</f>
        <v>16906.375</v>
      </c>
      <c r="AH111" s="0" t="n">
        <f aca="false">AA111</f>
        <v>21</v>
      </c>
      <c r="AI111" s="29" t="n">
        <f aca="false">IF(AA111&lt;&gt;0,AB111/AA111,0)</f>
        <v>11469.5714285714</v>
      </c>
      <c r="AK111" s="0" t="n">
        <f aca="false">AD111</f>
        <v>143</v>
      </c>
      <c r="AL111" s="0" t="n">
        <f aca="false">AE111/12</f>
        <v>1328.29836829837</v>
      </c>
      <c r="AM111" s="0" t="n">
        <f aca="false">AF111</f>
        <v>8</v>
      </c>
      <c r="AN111" s="0" t="n">
        <f aca="false">AG111/12</f>
        <v>1408.86458333333</v>
      </c>
      <c r="AO111" s="0" t="n">
        <f aca="false">AH111</f>
        <v>21</v>
      </c>
      <c r="AP111" s="0" t="n">
        <f aca="false">AI111/12</f>
        <v>955.797619047619</v>
      </c>
      <c r="AR111" s="0" t="n">
        <f aca="false">AK111+AO111</f>
        <v>164</v>
      </c>
      <c r="AS111" s="29" t="n">
        <f aca="false">IF(AR111&lt;&gt;0,(AK111*AL111+AO111*AP111)/AR111,0)</f>
        <v>1280.60010162602</v>
      </c>
    </row>
    <row r="112" customFormat="false" ht="13.8" hidden="false" customHeight="false" outlineLevel="0" collapsed="false">
      <c r="V112" s="0" t="n">
        <v>77</v>
      </c>
      <c r="W112" s="0" t="n">
        <v>139</v>
      </c>
      <c r="X112" s="0" t="n">
        <v>2201666</v>
      </c>
      <c r="Y112" s="0" t="n">
        <v>8</v>
      </c>
      <c r="Z112" s="0" t="n">
        <v>112179</v>
      </c>
      <c r="AA112" s="0" t="n">
        <v>20</v>
      </c>
      <c r="AB112" s="0" t="n">
        <v>208840</v>
      </c>
      <c r="AD112" s="0" t="n">
        <f aca="false">W112</f>
        <v>139</v>
      </c>
      <c r="AE112" s="29" t="n">
        <f aca="false">IF(W112&lt;&gt;0,X112/W112,0)</f>
        <v>15839.3237410072</v>
      </c>
      <c r="AF112" s="0" t="n">
        <f aca="false">Y112</f>
        <v>8</v>
      </c>
      <c r="AG112" s="29" t="n">
        <f aca="false">IF(Y112&lt;&gt;0,Z112/Y112,0)</f>
        <v>14022.375</v>
      </c>
      <c r="AH112" s="0" t="n">
        <f aca="false">AA112</f>
        <v>20</v>
      </c>
      <c r="AI112" s="29" t="n">
        <f aca="false">IF(AA112&lt;&gt;0,AB112/AA112,0)</f>
        <v>10442</v>
      </c>
      <c r="AK112" s="0" t="n">
        <f aca="false">AD112</f>
        <v>139</v>
      </c>
      <c r="AL112" s="0" t="n">
        <f aca="false">AE112/12</f>
        <v>1319.94364508393</v>
      </c>
      <c r="AM112" s="0" t="n">
        <f aca="false">AF112</f>
        <v>8</v>
      </c>
      <c r="AN112" s="0" t="n">
        <f aca="false">AG112/12</f>
        <v>1168.53125</v>
      </c>
      <c r="AO112" s="0" t="n">
        <f aca="false">AH112</f>
        <v>20</v>
      </c>
      <c r="AP112" s="0" t="n">
        <f aca="false">AI112/12</f>
        <v>870.166666666667</v>
      </c>
      <c r="AR112" s="0" t="n">
        <f aca="false">AK112+AO112</f>
        <v>159</v>
      </c>
      <c r="AS112" s="29" t="n">
        <f aca="false">IF(AR112&lt;&gt;0,(AK112*AL112+AO112*AP112)/AR112,0)</f>
        <v>1263.3679245283</v>
      </c>
    </row>
    <row r="113" customFormat="false" ht="13.8" hidden="false" customHeight="false" outlineLevel="0" collapsed="false">
      <c r="V113" s="0" t="n">
        <v>78</v>
      </c>
      <c r="W113" s="0" t="n">
        <v>116</v>
      </c>
      <c r="X113" s="0" t="n">
        <v>1729249</v>
      </c>
      <c r="Y113" s="0" t="n">
        <v>3</v>
      </c>
      <c r="Z113" s="0" t="n">
        <v>17166</v>
      </c>
      <c r="AA113" s="0" t="n">
        <v>20</v>
      </c>
      <c r="AB113" s="0" t="n">
        <v>237562</v>
      </c>
      <c r="AD113" s="0" t="n">
        <f aca="false">W113</f>
        <v>116</v>
      </c>
      <c r="AE113" s="29" t="n">
        <f aca="false">IF(W113&lt;&gt;0,X113/W113,0)</f>
        <v>14907.3189655172</v>
      </c>
      <c r="AF113" s="0" t="n">
        <f aca="false">Y113</f>
        <v>3</v>
      </c>
      <c r="AG113" s="29" t="n">
        <f aca="false">IF(Y113&lt;&gt;0,Z113/Y113,0)</f>
        <v>5722</v>
      </c>
      <c r="AH113" s="0" t="n">
        <f aca="false">AA113</f>
        <v>20</v>
      </c>
      <c r="AI113" s="29" t="n">
        <f aca="false">IF(AA113&lt;&gt;0,AB113/AA113,0)</f>
        <v>11878.1</v>
      </c>
      <c r="AK113" s="0" t="n">
        <f aca="false">AD113</f>
        <v>116</v>
      </c>
      <c r="AL113" s="0" t="n">
        <f aca="false">AE113/12</f>
        <v>1242.27658045977</v>
      </c>
      <c r="AM113" s="0" t="n">
        <f aca="false">AF113</f>
        <v>3</v>
      </c>
      <c r="AN113" s="0" t="n">
        <f aca="false">AG113/12</f>
        <v>476.833333333333</v>
      </c>
      <c r="AO113" s="0" t="n">
        <f aca="false">AH113</f>
        <v>20</v>
      </c>
      <c r="AP113" s="0" t="n">
        <f aca="false">AI113/12</f>
        <v>989.841666666667</v>
      </c>
      <c r="AR113" s="0" t="n">
        <f aca="false">AK113+AO113</f>
        <v>136</v>
      </c>
      <c r="AS113" s="29" t="n">
        <f aca="false">IF(AR113&lt;&gt;0,(AK113*AL113+AO113*AP113)/AR113,0)</f>
        <v>1205.15379901961</v>
      </c>
    </row>
    <row r="114" customFormat="false" ht="13.8" hidden="false" customHeight="false" outlineLevel="0" collapsed="false">
      <c r="V114" s="0" t="n">
        <v>79</v>
      </c>
      <c r="W114" s="0" t="n">
        <v>98</v>
      </c>
      <c r="X114" s="0" t="n">
        <v>1543460</v>
      </c>
      <c r="Y114" s="0" t="n">
        <v>8</v>
      </c>
      <c r="Z114" s="0" t="n">
        <v>101076</v>
      </c>
      <c r="AA114" s="0" t="n">
        <v>11</v>
      </c>
      <c r="AB114" s="0" t="n">
        <v>130845</v>
      </c>
      <c r="AD114" s="0" t="n">
        <f aca="false">W114</f>
        <v>98</v>
      </c>
      <c r="AE114" s="29" t="n">
        <f aca="false">IF(W114&lt;&gt;0,X114/W114,0)</f>
        <v>15749.5918367347</v>
      </c>
      <c r="AF114" s="0" t="n">
        <f aca="false">Y114</f>
        <v>8</v>
      </c>
      <c r="AG114" s="29" t="n">
        <f aca="false">IF(Y114&lt;&gt;0,Z114/Y114,0)</f>
        <v>12634.5</v>
      </c>
      <c r="AH114" s="0" t="n">
        <f aca="false">AA114</f>
        <v>11</v>
      </c>
      <c r="AI114" s="29" t="n">
        <f aca="false">IF(AA114&lt;&gt;0,AB114/AA114,0)</f>
        <v>11895</v>
      </c>
      <c r="AK114" s="0" t="n">
        <f aca="false">AD114</f>
        <v>98</v>
      </c>
      <c r="AL114" s="0" t="n">
        <f aca="false">AE114/12</f>
        <v>1312.46598639456</v>
      </c>
      <c r="AM114" s="0" t="n">
        <f aca="false">AF114</f>
        <v>8</v>
      </c>
      <c r="AN114" s="0" t="n">
        <f aca="false">AG114/12</f>
        <v>1052.875</v>
      </c>
      <c r="AO114" s="0" t="n">
        <f aca="false">AH114</f>
        <v>11</v>
      </c>
      <c r="AP114" s="0" t="n">
        <f aca="false">AI114/12</f>
        <v>991.25</v>
      </c>
      <c r="AR114" s="0" t="n">
        <f aca="false">AK114+AO114</f>
        <v>109</v>
      </c>
      <c r="AS114" s="29" t="n">
        <f aca="false">IF(AR114&lt;&gt;0,(AK114*AL114+AO114*AP114)/AR114,0)</f>
        <v>1280.0496941896</v>
      </c>
      <c r="AV114" s="0" t="s">
        <v>285</v>
      </c>
      <c r="AW114" s="0" t="n">
        <f aca="false">SUM(AR110:AR114)</f>
        <v>765</v>
      </c>
      <c r="AX114" s="29" t="n">
        <f aca="false">(AR110*AS110+AR111*AS111+AR112*AS112+AR113*AS113+AR114*AS114)/AW114</f>
        <v>1328.91666666667</v>
      </c>
    </row>
    <row r="115" customFormat="false" ht="13.8" hidden="false" customHeight="false" outlineLevel="0" collapsed="false">
      <c r="V115" s="0" t="n">
        <v>80</v>
      </c>
      <c r="W115" s="0" t="n">
        <v>93</v>
      </c>
      <c r="X115" s="0" t="n">
        <v>1553076</v>
      </c>
      <c r="Y115" s="0" t="n">
        <v>7</v>
      </c>
      <c r="Z115" s="0" t="n">
        <v>60561</v>
      </c>
      <c r="AA115" s="0" t="n">
        <v>13</v>
      </c>
      <c r="AB115" s="0" t="n">
        <v>135189</v>
      </c>
      <c r="AD115" s="0" t="n">
        <f aca="false">W115</f>
        <v>93</v>
      </c>
      <c r="AE115" s="29" t="n">
        <f aca="false">IF(W115&lt;&gt;0,X115/W115,0)</f>
        <v>16699.7419354839</v>
      </c>
      <c r="AF115" s="0" t="n">
        <f aca="false">Y115</f>
        <v>7</v>
      </c>
      <c r="AG115" s="29" t="n">
        <f aca="false">IF(Y115&lt;&gt;0,Z115/Y115,0)</f>
        <v>8651.57142857143</v>
      </c>
      <c r="AH115" s="0" t="n">
        <f aca="false">AA115</f>
        <v>13</v>
      </c>
      <c r="AI115" s="29" t="n">
        <f aca="false">IF(AA115&lt;&gt;0,AB115/AA115,0)</f>
        <v>10399.1538461538</v>
      </c>
      <c r="AK115" s="0" t="n">
        <f aca="false">AD115</f>
        <v>93</v>
      </c>
      <c r="AL115" s="0" t="n">
        <f aca="false">AE115/12</f>
        <v>1391.64516129032</v>
      </c>
      <c r="AM115" s="0" t="n">
        <f aca="false">AF115</f>
        <v>7</v>
      </c>
      <c r="AN115" s="0" t="n">
        <f aca="false">AG115/12</f>
        <v>720.964285714286</v>
      </c>
      <c r="AO115" s="0" t="n">
        <f aca="false">AH115</f>
        <v>13</v>
      </c>
      <c r="AP115" s="0" t="n">
        <f aca="false">AI115/12</f>
        <v>866.596153846154</v>
      </c>
      <c r="AR115" s="0" t="n">
        <f aca="false">AK115+AO115</f>
        <v>106</v>
      </c>
      <c r="AS115" s="29" t="n">
        <f aca="false">IF(AR115&lt;&gt;0,(AK115*AL115+AO115*AP115)/AR115,0)</f>
        <v>1327.25235849057</v>
      </c>
    </row>
    <row r="116" customFormat="false" ht="13.8" hidden="false" customHeight="false" outlineLevel="0" collapsed="false">
      <c r="V116" s="0" t="n">
        <v>81</v>
      </c>
      <c r="W116" s="0" t="n">
        <v>111</v>
      </c>
      <c r="X116" s="0" t="n">
        <v>1799256</v>
      </c>
      <c r="Y116" s="0" t="n">
        <v>3</v>
      </c>
      <c r="Z116" s="0" t="n">
        <v>21538</v>
      </c>
      <c r="AA116" s="0" t="n">
        <v>25</v>
      </c>
      <c r="AB116" s="0" t="n">
        <v>375228</v>
      </c>
      <c r="AD116" s="0" t="n">
        <f aca="false">W116</f>
        <v>111</v>
      </c>
      <c r="AE116" s="29" t="n">
        <f aca="false">IF(W116&lt;&gt;0,X116/W116,0)</f>
        <v>16209.5135135135</v>
      </c>
      <c r="AF116" s="0" t="n">
        <f aca="false">Y116</f>
        <v>3</v>
      </c>
      <c r="AG116" s="29" t="n">
        <f aca="false">IF(Y116&lt;&gt;0,Z116/Y116,0)</f>
        <v>7179.33333333333</v>
      </c>
      <c r="AH116" s="0" t="n">
        <f aca="false">AA116</f>
        <v>25</v>
      </c>
      <c r="AI116" s="29" t="n">
        <f aca="false">IF(AA116&lt;&gt;0,AB116/AA116,0)</f>
        <v>15009.12</v>
      </c>
      <c r="AK116" s="0" t="n">
        <f aca="false">AD116</f>
        <v>111</v>
      </c>
      <c r="AL116" s="0" t="n">
        <f aca="false">AE116/12</f>
        <v>1350.79279279279</v>
      </c>
      <c r="AM116" s="0" t="n">
        <f aca="false">AF116</f>
        <v>3</v>
      </c>
      <c r="AN116" s="0" t="n">
        <f aca="false">AG116/12</f>
        <v>598.277777777778</v>
      </c>
      <c r="AO116" s="0" t="n">
        <f aca="false">AH116</f>
        <v>25</v>
      </c>
      <c r="AP116" s="0" t="n">
        <f aca="false">AI116/12</f>
        <v>1250.76</v>
      </c>
      <c r="AR116" s="0" t="n">
        <f aca="false">AK116+AO116</f>
        <v>136</v>
      </c>
      <c r="AS116" s="29" t="n">
        <f aca="false">IF(AR116&lt;&gt;0,(AK116*AL116+AO116*AP116)/AR116,0)</f>
        <v>1332.40441176471</v>
      </c>
    </row>
    <row r="117" customFormat="false" ht="13.8" hidden="false" customHeight="false" outlineLevel="0" collapsed="false">
      <c r="V117" s="0" t="n">
        <v>82</v>
      </c>
      <c r="W117" s="0" t="n">
        <v>87</v>
      </c>
      <c r="X117" s="0" t="n">
        <v>1482051</v>
      </c>
      <c r="Y117" s="0" t="n">
        <v>4</v>
      </c>
      <c r="Z117" s="0" t="n">
        <v>42192</v>
      </c>
      <c r="AA117" s="0" t="n">
        <v>24</v>
      </c>
      <c r="AB117" s="0" t="n">
        <v>270376</v>
      </c>
      <c r="AD117" s="0" t="n">
        <f aca="false">W117</f>
        <v>87</v>
      </c>
      <c r="AE117" s="29" t="n">
        <f aca="false">IF(W117&lt;&gt;0,X117/W117,0)</f>
        <v>17035.0689655172</v>
      </c>
      <c r="AF117" s="0" t="n">
        <f aca="false">Y117</f>
        <v>4</v>
      </c>
      <c r="AG117" s="29" t="n">
        <f aca="false">IF(Y117&lt;&gt;0,Z117/Y117,0)</f>
        <v>10548</v>
      </c>
      <c r="AH117" s="0" t="n">
        <f aca="false">AA117</f>
        <v>24</v>
      </c>
      <c r="AI117" s="29" t="n">
        <f aca="false">IF(AA117&lt;&gt;0,AB117/AA117,0)</f>
        <v>11265.6666666667</v>
      </c>
      <c r="AK117" s="0" t="n">
        <f aca="false">AD117</f>
        <v>87</v>
      </c>
      <c r="AL117" s="0" t="n">
        <f aca="false">AE117/12</f>
        <v>1419.58908045977</v>
      </c>
      <c r="AM117" s="0" t="n">
        <f aca="false">AF117</f>
        <v>4</v>
      </c>
      <c r="AN117" s="0" t="n">
        <f aca="false">AG117/12</f>
        <v>879</v>
      </c>
      <c r="AO117" s="0" t="n">
        <f aca="false">AH117</f>
        <v>24</v>
      </c>
      <c r="AP117" s="0" t="n">
        <f aca="false">AI117/12</f>
        <v>938.805555555556</v>
      </c>
      <c r="AR117" s="0" t="n">
        <f aca="false">AK117+AO117</f>
        <v>111</v>
      </c>
      <c r="AS117" s="29" t="n">
        <f aca="false">IF(AR117&lt;&gt;0,(AK117*AL117+AO117*AP117)/AR117,0)</f>
        <v>1315.63588588589</v>
      </c>
    </row>
    <row r="118" customFormat="false" ht="13.8" hidden="false" customHeight="false" outlineLevel="0" collapsed="false">
      <c r="V118" s="0" t="n">
        <v>83</v>
      </c>
      <c r="W118" s="0" t="n">
        <v>78</v>
      </c>
      <c r="X118" s="0" t="n">
        <v>1183002</v>
      </c>
      <c r="Y118" s="0" t="n">
        <v>2</v>
      </c>
      <c r="Z118" s="0" t="n">
        <v>15733</v>
      </c>
      <c r="AA118" s="0" t="n">
        <v>18</v>
      </c>
      <c r="AB118" s="0" t="n">
        <v>214672</v>
      </c>
      <c r="AD118" s="0" t="n">
        <f aca="false">W118</f>
        <v>78</v>
      </c>
      <c r="AE118" s="29" t="n">
        <f aca="false">IF(W118&lt;&gt;0,X118/W118,0)</f>
        <v>15166.6923076923</v>
      </c>
      <c r="AF118" s="0" t="n">
        <f aca="false">Y118</f>
        <v>2</v>
      </c>
      <c r="AG118" s="29" t="n">
        <f aca="false">IF(Y118&lt;&gt;0,Z118/Y118,0)</f>
        <v>7866.5</v>
      </c>
      <c r="AH118" s="0" t="n">
        <f aca="false">AA118</f>
        <v>18</v>
      </c>
      <c r="AI118" s="29" t="n">
        <f aca="false">IF(AA118&lt;&gt;0,AB118/AA118,0)</f>
        <v>11926.2222222222</v>
      </c>
      <c r="AK118" s="0" t="n">
        <f aca="false">AD118</f>
        <v>78</v>
      </c>
      <c r="AL118" s="0" t="n">
        <f aca="false">AE118/12</f>
        <v>1263.89102564103</v>
      </c>
      <c r="AM118" s="0" t="n">
        <f aca="false">AF118</f>
        <v>2</v>
      </c>
      <c r="AN118" s="0" t="n">
        <f aca="false">AG118/12</f>
        <v>655.541666666667</v>
      </c>
      <c r="AO118" s="0" t="n">
        <f aca="false">AH118</f>
        <v>18</v>
      </c>
      <c r="AP118" s="0" t="n">
        <f aca="false">AI118/12</f>
        <v>993.851851851852</v>
      </c>
      <c r="AR118" s="0" t="n">
        <f aca="false">AK118+AO118</f>
        <v>96</v>
      </c>
      <c r="AS118" s="29" t="n">
        <f aca="false">IF(AR118&lt;&gt;0,(AK118*AL118+AO118*AP118)/AR118,0)</f>
        <v>1213.25868055556</v>
      </c>
    </row>
    <row r="119" customFormat="false" ht="13.8" hidden="false" customHeight="false" outlineLevel="0" collapsed="false">
      <c r="V119" s="0" t="n">
        <v>84</v>
      </c>
      <c r="W119" s="0" t="n">
        <v>83</v>
      </c>
      <c r="X119" s="0" t="n">
        <v>1119597</v>
      </c>
      <c r="Y119" s="0" t="n">
        <v>2</v>
      </c>
      <c r="Z119" s="0" t="n">
        <v>12073</v>
      </c>
      <c r="AA119" s="0" t="n">
        <v>12</v>
      </c>
      <c r="AB119" s="0" t="n">
        <v>108510</v>
      </c>
      <c r="AD119" s="0" t="n">
        <f aca="false">W119</f>
        <v>83</v>
      </c>
      <c r="AE119" s="29" t="n">
        <f aca="false">IF(W119&lt;&gt;0,X119/W119,0)</f>
        <v>13489.1204819277</v>
      </c>
      <c r="AF119" s="0" t="n">
        <f aca="false">Y119</f>
        <v>2</v>
      </c>
      <c r="AG119" s="29" t="n">
        <f aca="false">IF(Y119&lt;&gt;0,Z119/Y119,0)</f>
        <v>6036.5</v>
      </c>
      <c r="AH119" s="0" t="n">
        <f aca="false">AA119</f>
        <v>12</v>
      </c>
      <c r="AI119" s="29" t="n">
        <f aca="false">IF(AA119&lt;&gt;0,AB119/AA119,0)</f>
        <v>9042.5</v>
      </c>
      <c r="AK119" s="0" t="n">
        <f aca="false">AD119</f>
        <v>83</v>
      </c>
      <c r="AL119" s="0" t="n">
        <f aca="false">AE119/12</f>
        <v>1124.09337349398</v>
      </c>
      <c r="AM119" s="0" t="n">
        <f aca="false">AF119</f>
        <v>2</v>
      </c>
      <c r="AN119" s="0" t="n">
        <f aca="false">AG119/12</f>
        <v>503.041666666667</v>
      </c>
      <c r="AO119" s="0" t="n">
        <f aca="false">AH119</f>
        <v>12</v>
      </c>
      <c r="AP119" s="0" t="n">
        <f aca="false">AI119/12</f>
        <v>753.541666666667</v>
      </c>
      <c r="AR119" s="0" t="n">
        <f aca="false">AK119+AO119</f>
        <v>95</v>
      </c>
      <c r="AS119" s="29" t="n">
        <f aca="false">IF(AR119&lt;&gt;0,(AK119*AL119+AO119*AP119)/AR119,0)</f>
        <v>1077.28684210526</v>
      </c>
      <c r="AV119" s="0" t="s">
        <v>286</v>
      </c>
      <c r="AW119" s="0" t="n">
        <f aca="false">SUM(AR115:AR119)</f>
        <v>544</v>
      </c>
      <c r="AX119" s="29" t="n">
        <f aca="false">(AR115*AS115+AR116*AS116+AR117*AS117+AR118*AS118+AR119*AS119)/AW119</f>
        <v>1262.40150122549</v>
      </c>
    </row>
    <row r="120" customFormat="false" ht="13.8" hidden="false" customHeight="false" outlineLevel="0" collapsed="false">
      <c r="V120" s="0" t="n">
        <v>85</v>
      </c>
      <c r="W120" s="0" t="n">
        <v>57</v>
      </c>
      <c r="X120" s="0" t="n">
        <v>714295</v>
      </c>
      <c r="Y120" s="0" t="n">
        <v>1</v>
      </c>
      <c r="Z120" s="0" t="n">
        <v>5340</v>
      </c>
      <c r="AA120" s="0" t="n">
        <v>15</v>
      </c>
      <c r="AB120" s="0" t="n">
        <v>155617</v>
      </c>
      <c r="AD120" s="0" t="n">
        <f aca="false">W120</f>
        <v>57</v>
      </c>
      <c r="AE120" s="29" t="n">
        <f aca="false">IF(W120&lt;&gt;0,X120/W120,0)</f>
        <v>12531.4912280702</v>
      </c>
      <c r="AF120" s="0" t="n">
        <f aca="false">Y120</f>
        <v>1</v>
      </c>
      <c r="AG120" s="29" t="n">
        <f aca="false">IF(Y120&lt;&gt;0,Z120/Y120,0)</f>
        <v>5340</v>
      </c>
      <c r="AH120" s="0" t="n">
        <f aca="false">AA120</f>
        <v>15</v>
      </c>
      <c r="AI120" s="29" t="n">
        <f aca="false">IF(AA120&lt;&gt;0,AB120/AA120,0)</f>
        <v>10374.4666666667</v>
      </c>
      <c r="AK120" s="0" t="n">
        <f aca="false">AD120</f>
        <v>57</v>
      </c>
      <c r="AL120" s="0" t="n">
        <f aca="false">AE120/12</f>
        <v>1044.29093567251</v>
      </c>
      <c r="AM120" s="0" t="n">
        <f aca="false">AF120</f>
        <v>1</v>
      </c>
      <c r="AN120" s="0" t="n">
        <f aca="false">AG120/12</f>
        <v>445</v>
      </c>
      <c r="AO120" s="0" t="n">
        <f aca="false">AH120</f>
        <v>15</v>
      </c>
      <c r="AP120" s="0" t="n">
        <f aca="false">AI120/12</f>
        <v>864.538888888889</v>
      </c>
      <c r="AR120" s="0" t="n">
        <f aca="false">AK120+AO120</f>
        <v>72</v>
      </c>
      <c r="AS120" s="29" t="n">
        <f aca="false">IF(AR120&lt;&gt;0,(AK120*AL120+AO120*AP120)/AR120,0)</f>
        <v>1006.84259259259</v>
      </c>
    </row>
    <row r="121" customFormat="false" ht="13.8" hidden="false" customHeight="false" outlineLevel="0" collapsed="false">
      <c r="V121" s="0" t="n">
        <v>86</v>
      </c>
      <c r="W121" s="0" t="n">
        <v>71</v>
      </c>
      <c r="X121" s="0" t="n">
        <v>982152</v>
      </c>
      <c r="Y121" s="0" t="n">
        <v>1</v>
      </c>
      <c r="Z121" s="0" t="n">
        <v>4755</v>
      </c>
      <c r="AA121" s="0" t="n">
        <v>16</v>
      </c>
      <c r="AB121" s="0" t="n">
        <v>207982</v>
      </c>
      <c r="AD121" s="0" t="n">
        <f aca="false">W121</f>
        <v>71</v>
      </c>
      <c r="AE121" s="29" t="n">
        <f aca="false">IF(W121&lt;&gt;0,X121/W121,0)</f>
        <v>13833.1267605634</v>
      </c>
      <c r="AF121" s="0" t="n">
        <f aca="false">Y121</f>
        <v>1</v>
      </c>
      <c r="AG121" s="29" t="n">
        <f aca="false">IF(Y121&lt;&gt;0,Z121/Y121,0)</f>
        <v>4755</v>
      </c>
      <c r="AH121" s="0" t="n">
        <f aca="false">AA121</f>
        <v>16</v>
      </c>
      <c r="AI121" s="29" t="n">
        <f aca="false">IF(AA121&lt;&gt;0,AB121/AA121,0)</f>
        <v>12998.875</v>
      </c>
      <c r="AK121" s="0" t="n">
        <f aca="false">AD121</f>
        <v>71</v>
      </c>
      <c r="AL121" s="0" t="n">
        <f aca="false">AE121/12</f>
        <v>1152.76056338028</v>
      </c>
      <c r="AM121" s="0" t="n">
        <f aca="false">AF121</f>
        <v>1</v>
      </c>
      <c r="AN121" s="0" t="n">
        <f aca="false">AG121/12</f>
        <v>396.25</v>
      </c>
      <c r="AO121" s="0" t="n">
        <f aca="false">AH121</f>
        <v>16</v>
      </c>
      <c r="AP121" s="0" t="n">
        <f aca="false">AI121/12</f>
        <v>1083.23958333333</v>
      </c>
      <c r="AR121" s="0" t="n">
        <f aca="false">AK121+AO121</f>
        <v>87</v>
      </c>
      <c r="AS121" s="29" t="n">
        <f aca="false">IF(AR121&lt;&gt;0,(AK121*AL121+AO121*AP121)/AR121,0)</f>
        <v>1139.97509578544</v>
      </c>
    </row>
    <row r="122" customFormat="false" ht="13.8" hidden="false" customHeight="false" outlineLevel="0" collapsed="false">
      <c r="V122" s="0" t="n">
        <v>87</v>
      </c>
      <c r="W122" s="0" t="n">
        <v>56</v>
      </c>
      <c r="X122" s="0" t="n">
        <v>765312</v>
      </c>
      <c r="Y122" s="0" t="n">
        <v>1</v>
      </c>
      <c r="Z122" s="0" t="n">
        <v>6317</v>
      </c>
      <c r="AA122" s="0" t="n">
        <v>16</v>
      </c>
      <c r="AB122" s="0" t="n">
        <v>194015</v>
      </c>
      <c r="AD122" s="0" t="n">
        <f aca="false">W122</f>
        <v>56</v>
      </c>
      <c r="AE122" s="29" t="n">
        <f aca="false">IF(W122&lt;&gt;0,X122/W122,0)</f>
        <v>13666.2857142857</v>
      </c>
      <c r="AF122" s="0" t="n">
        <f aca="false">Y122</f>
        <v>1</v>
      </c>
      <c r="AG122" s="29" t="n">
        <f aca="false">IF(Y122&lt;&gt;0,Z122/Y122,0)</f>
        <v>6317</v>
      </c>
      <c r="AH122" s="0" t="n">
        <f aca="false">AA122</f>
        <v>16</v>
      </c>
      <c r="AI122" s="29" t="n">
        <f aca="false">IF(AA122&lt;&gt;0,AB122/AA122,0)</f>
        <v>12125.9375</v>
      </c>
      <c r="AK122" s="0" t="n">
        <f aca="false">AD122</f>
        <v>56</v>
      </c>
      <c r="AL122" s="0" t="n">
        <f aca="false">AE122/12</f>
        <v>1138.85714285714</v>
      </c>
      <c r="AM122" s="0" t="n">
        <f aca="false">AF122</f>
        <v>1</v>
      </c>
      <c r="AN122" s="0" t="n">
        <f aca="false">AG122/12</f>
        <v>526.416666666667</v>
      </c>
      <c r="AO122" s="0" t="n">
        <f aca="false">AH122</f>
        <v>16</v>
      </c>
      <c r="AP122" s="0" t="n">
        <f aca="false">AI122/12</f>
        <v>1010.49479166667</v>
      </c>
      <c r="AR122" s="0" t="n">
        <f aca="false">AK122+AO122</f>
        <v>72</v>
      </c>
      <c r="AS122" s="29" t="n">
        <f aca="false">IF(AR122&lt;&gt;0,(AK122*AL122+AO122*AP122)/AR122,0)</f>
        <v>1110.33217592593</v>
      </c>
    </row>
    <row r="123" customFormat="false" ht="13.8" hidden="false" customHeight="false" outlineLevel="0" collapsed="false">
      <c r="V123" s="0" t="n">
        <v>88</v>
      </c>
      <c r="W123" s="0" t="n">
        <v>46</v>
      </c>
      <c r="X123" s="0" t="n">
        <v>567801</v>
      </c>
      <c r="Y123" s="0" t="n">
        <v>0</v>
      </c>
      <c r="Z123" s="0" t="n">
        <v>0</v>
      </c>
      <c r="AA123" s="0" t="n">
        <v>10</v>
      </c>
      <c r="AB123" s="0" t="n">
        <v>118385</v>
      </c>
      <c r="AD123" s="0" t="n">
        <f aca="false">W123</f>
        <v>46</v>
      </c>
      <c r="AE123" s="29" t="n">
        <f aca="false">IF(W123&lt;&gt;0,X123/W123,0)</f>
        <v>12343.5</v>
      </c>
      <c r="AF123" s="0" t="n">
        <f aca="false">Y123</f>
        <v>0</v>
      </c>
      <c r="AG123" s="29" t="n">
        <f aca="false">IF(Y123&lt;&gt;0,Z123/Y123,0)</f>
        <v>0</v>
      </c>
      <c r="AH123" s="0" t="n">
        <f aca="false">AA123</f>
        <v>10</v>
      </c>
      <c r="AI123" s="29" t="n">
        <f aca="false">IF(AA123&lt;&gt;0,AB123/AA123,0)</f>
        <v>11838.5</v>
      </c>
      <c r="AK123" s="0" t="n">
        <f aca="false">AD123</f>
        <v>46</v>
      </c>
      <c r="AL123" s="0" t="n">
        <f aca="false">AE123/12</f>
        <v>1028.625</v>
      </c>
      <c r="AM123" s="0" t="n">
        <f aca="false">AF123</f>
        <v>0</v>
      </c>
      <c r="AN123" s="0" t="n">
        <f aca="false">AG123/12</f>
        <v>0</v>
      </c>
      <c r="AO123" s="0" t="n">
        <f aca="false">AH123</f>
        <v>10</v>
      </c>
      <c r="AP123" s="0" t="n">
        <f aca="false">AI123/12</f>
        <v>986.541666666667</v>
      </c>
      <c r="AR123" s="0" t="n">
        <f aca="false">AK123+AO123</f>
        <v>56</v>
      </c>
      <c r="AS123" s="29" t="n">
        <f aca="false">IF(AR123&lt;&gt;0,(AK123*AL123+AO123*AP123)/AR123,0)</f>
        <v>1021.11011904762</v>
      </c>
    </row>
    <row r="124" customFormat="false" ht="13.8" hidden="false" customHeight="false" outlineLevel="0" collapsed="false">
      <c r="V124" s="0" t="n">
        <v>89</v>
      </c>
      <c r="W124" s="0" t="n">
        <v>29</v>
      </c>
      <c r="X124" s="0" t="n">
        <v>460662</v>
      </c>
      <c r="Y124" s="0" t="n">
        <v>2</v>
      </c>
      <c r="Z124" s="0" t="n">
        <v>17089</v>
      </c>
      <c r="AA124" s="0" t="n">
        <v>15</v>
      </c>
      <c r="AB124" s="0" t="n">
        <v>143822</v>
      </c>
      <c r="AD124" s="0" t="n">
        <f aca="false">W124</f>
        <v>29</v>
      </c>
      <c r="AE124" s="29" t="n">
        <f aca="false">IF(W124&lt;&gt;0,X124/W124,0)</f>
        <v>15884.8965517241</v>
      </c>
      <c r="AF124" s="0" t="n">
        <f aca="false">Y124</f>
        <v>2</v>
      </c>
      <c r="AG124" s="29" t="n">
        <f aca="false">IF(Y124&lt;&gt;0,Z124/Y124,0)</f>
        <v>8544.5</v>
      </c>
      <c r="AH124" s="0" t="n">
        <f aca="false">AA124</f>
        <v>15</v>
      </c>
      <c r="AI124" s="29" t="n">
        <f aca="false">IF(AA124&lt;&gt;0,AB124/AA124,0)</f>
        <v>9588.13333333333</v>
      </c>
      <c r="AK124" s="0" t="n">
        <f aca="false">AD124</f>
        <v>29</v>
      </c>
      <c r="AL124" s="0" t="n">
        <f aca="false">AE124/12</f>
        <v>1323.74137931035</v>
      </c>
      <c r="AM124" s="0" t="n">
        <f aca="false">AF124</f>
        <v>2</v>
      </c>
      <c r="AN124" s="0" t="n">
        <f aca="false">AG124/12</f>
        <v>712.041666666667</v>
      </c>
      <c r="AO124" s="0" t="n">
        <f aca="false">AH124</f>
        <v>15</v>
      </c>
      <c r="AP124" s="0" t="n">
        <f aca="false">AI124/12</f>
        <v>799.011111111111</v>
      </c>
      <c r="AR124" s="0" t="n">
        <f aca="false">AK124+AO124</f>
        <v>44</v>
      </c>
      <c r="AS124" s="29" t="n">
        <f aca="false">IF(AR124&lt;&gt;0,(AK124*AL124+AO124*AP124)/AR124,0)</f>
        <v>1144.85606060606</v>
      </c>
      <c r="AV124" s="0" t="s">
        <v>287</v>
      </c>
      <c r="AW124" s="0" t="n">
        <f aca="false">SUM(AR120:AR124)</f>
        <v>331</v>
      </c>
      <c r="AX124" s="29" t="n">
        <f aca="false">(AR120*AS120+AR121*AS121+AR122*AS122+AR123*AS123+AR124*AS124)/AW124</f>
        <v>1085.10649546828</v>
      </c>
    </row>
    <row r="125" customFormat="false" ht="13.8" hidden="false" customHeight="false" outlineLevel="0" collapsed="false">
      <c r="V125" s="0" t="n">
        <v>90</v>
      </c>
      <c r="W125" s="0" t="n">
        <v>26</v>
      </c>
      <c r="X125" s="0" t="n">
        <v>440052</v>
      </c>
      <c r="Y125" s="0" t="n">
        <v>1</v>
      </c>
      <c r="Z125" s="0" t="n">
        <v>7764</v>
      </c>
      <c r="AA125" s="0" t="n">
        <v>5</v>
      </c>
      <c r="AB125" s="0" t="n">
        <v>34095</v>
      </c>
      <c r="AD125" s="0" t="n">
        <f aca="false">W125</f>
        <v>26</v>
      </c>
      <c r="AE125" s="29" t="n">
        <f aca="false">IF(W125&lt;&gt;0,X125/W125,0)</f>
        <v>16925.0769230769</v>
      </c>
      <c r="AF125" s="0" t="n">
        <f aca="false">Y125</f>
        <v>1</v>
      </c>
      <c r="AG125" s="29" t="n">
        <f aca="false">IF(Y125&lt;&gt;0,Z125/Y125,0)</f>
        <v>7764</v>
      </c>
      <c r="AH125" s="0" t="n">
        <f aca="false">AA125</f>
        <v>5</v>
      </c>
      <c r="AI125" s="29" t="n">
        <f aca="false">IF(AA125&lt;&gt;0,AB125/AA125,0)</f>
        <v>6819</v>
      </c>
      <c r="AK125" s="0" t="n">
        <f aca="false">AD125</f>
        <v>26</v>
      </c>
      <c r="AL125" s="0" t="n">
        <f aca="false">AE125/12</f>
        <v>1410.42307692308</v>
      </c>
      <c r="AM125" s="0" t="n">
        <f aca="false">AF125</f>
        <v>1</v>
      </c>
      <c r="AN125" s="0" t="n">
        <f aca="false">AG125/12</f>
        <v>647</v>
      </c>
      <c r="AO125" s="0" t="n">
        <f aca="false">AH125</f>
        <v>5</v>
      </c>
      <c r="AP125" s="0" t="n">
        <f aca="false">AI125/12</f>
        <v>568.25</v>
      </c>
      <c r="AR125" s="0" t="n">
        <f aca="false">AK125+AO125</f>
        <v>31</v>
      </c>
      <c r="AS125" s="29" t="n">
        <f aca="false">IF(AR125&lt;&gt;0,(AK125*AL125+AO125*AP125)/AR125,0)</f>
        <v>1274.58870967742</v>
      </c>
    </row>
    <row r="126" customFormat="false" ht="13.8" hidden="false" customHeight="false" outlineLevel="0" collapsed="false">
      <c r="V126" s="0" t="n">
        <v>91</v>
      </c>
      <c r="W126" s="0" t="n">
        <v>29</v>
      </c>
      <c r="X126" s="0" t="n">
        <v>356664</v>
      </c>
      <c r="Y126" s="0" t="n">
        <v>0</v>
      </c>
      <c r="Z126" s="0" t="n">
        <v>0</v>
      </c>
      <c r="AA126" s="0" t="n">
        <v>7</v>
      </c>
      <c r="AB126" s="0" t="n">
        <v>41347</v>
      </c>
      <c r="AD126" s="0" t="n">
        <f aca="false">W126</f>
        <v>29</v>
      </c>
      <c r="AE126" s="29" t="n">
        <f aca="false">IF(W126&lt;&gt;0,X126/W126,0)</f>
        <v>12298.7586206897</v>
      </c>
      <c r="AF126" s="0" t="n">
        <f aca="false">Y126</f>
        <v>0</v>
      </c>
      <c r="AG126" s="29" t="n">
        <f aca="false">IF(Y126&lt;&gt;0,Z126/Y126,0)</f>
        <v>0</v>
      </c>
      <c r="AH126" s="0" t="n">
        <f aca="false">AA126</f>
        <v>7</v>
      </c>
      <c r="AI126" s="29" t="n">
        <f aca="false">IF(AA126&lt;&gt;0,AB126/AA126,0)</f>
        <v>5906.71428571429</v>
      </c>
      <c r="AK126" s="0" t="n">
        <f aca="false">AD126</f>
        <v>29</v>
      </c>
      <c r="AL126" s="0" t="n">
        <f aca="false">AE126/12</f>
        <v>1024.89655172414</v>
      </c>
      <c r="AM126" s="0" t="n">
        <f aca="false">AF126</f>
        <v>0</v>
      </c>
      <c r="AN126" s="0" t="n">
        <f aca="false">AG126/12</f>
        <v>0</v>
      </c>
      <c r="AO126" s="0" t="n">
        <f aca="false">AH126</f>
        <v>7</v>
      </c>
      <c r="AP126" s="0" t="n">
        <f aca="false">AI126/12</f>
        <v>492.22619047619</v>
      </c>
      <c r="AR126" s="0" t="n">
        <f aca="false">AK126+AO126</f>
        <v>36</v>
      </c>
      <c r="AS126" s="29" t="n">
        <f aca="false">IF(AR126&lt;&gt;0,(AK126*AL126+AO126*AP126)/AR126,0)</f>
        <v>921.321759259259</v>
      </c>
    </row>
    <row r="127" customFormat="false" ht="13.8" hidden="false" customHeight="false" outlineLevel="0" collapsed="false">
      <c r="V127" s="0" t="n">
        <v>92</v>
      </c>
      <c r="W127" s="0" t="n">
        <v>23</v>
      </c>
      <c r="X127" s="0" t="n">
        <v>246439</v>
      </c>
      <c r="Y127" s="0" t="n">
        <v>0</v>
      </c>
      <c r="Z127" s="0" t="n">
        <v>0</v>
      </c>
      <c r="AA127" s="0" t="n">
        <v>5</v>
      </c>
      <c r="AB127" s="0" t="n">
        <v>50846</v>
      </c>
      <c r="AD127" s="0" t="n">
        <f aca="false">W127</f>
        <v>23</v>
      </c>
      <c r="AE127" s="29" t="n">
        <f aca="false">IF(W127&lt;&gt;0,X127/W127,0)</f>
        <v>10714.7391304348</v>
      </c>
      <c r="AF127" s="0" t="n">
        <f aca="false">Y127</f>
        <v>0</v>
      </c>
      <c r="AG127" s="29" t="n">
        <f aca="false">IF(Y127&lt;&gt;0,Z127/Y127,0)</f>
        <v>0</v>
      </c>
      <c r="AH127" s="0" t="n">
        <f aca="false">AA127</f>
        <v>5</v>
      </c>
      <c r="AI127" s="29" t="n">
        <f aca="false">IF(AA127&lt;&gt;0,AB127/AA127,0)</f>
        <v>10169.2</v>
      </c>
      <c r="AK127" s="0" t="n">
        <f aca="false">AD127</f>
        <v>23</v>
      </c>
      <c r="AL127" s="0" t="n">
        <f aca="false">AE127/12</f>
        <v>892.894927536232</v>
      </c>
      <c r="AM127" s="0" t="n">
        <f aca="false">AF127</f>
        <v>0</v>
      </c>
      <c r="AN127" s="0" t="n">
        <f aca="false">AG127/12</f>
        <v>0</v>
      </c>
      <c r="AO127" s="0" t="n">
        <f aca="false">AH127</f>
        <v>5</v>
      </c>
      <c r="AP127" s="0" t="n">
        <f aca="false">AI127/12</f>
        <v>847.433333333333</v>
      </c>
      <c r="AR127" s="0" t="n">
        <f aca="false">AK127+AO127</f>
        <v>28</v>
      </c>
      <c r="AS127" s="29" t="n">
        <f aca="false">IF(AR127&lt;&gt;0,(AK127*AL127+AO127*AP127)/AR127,0)</f>
        <v>884.776785714286</v>
      </c>
    </row>
    <row r="128" customFormat="false" ht="13.8" hidden="false" customHeight="false" outlineLevel="0" collapsed="false">
      <c r="V128" s="0" t="n">
        <v>93</v>
      </c>
      <c r="W128" s="0" t="n">
        <v>12</v>
      </c>
      <c r="X128" s="0" t="n">
        <v>136506</v>
      </c>
      <c r="Y128" s="0" t="n">
        <v>1</v>
      </c>
      <c r="Z128" s="0" t="n">
        <v>9945</v>
      </c>
      <c r="AA128" s="0" t="n">
        <v>4</v>
      </c>
      <c r="AB128" s="0" t="n">
        <v>22243</v>
      </c>
      <c r="AD128" s="0" t="n">
        <f aca="false">W128</f>
        <v>12</v>
      </c>
      <c r="AE128" s="29" t="n">
        <f aca="false">IF(W128&lt;&gt;0,X128/W128,0)</f>
        <v>11375.5</v>
      </c>
      <c r="AF128" s="0" t="n">
        <f aca="false">Y128</f>
        <v>1</v>
      </c>
      <c r="AG128" s="29" t="n">
        <f aca="false">IF(Y128&lt;&gt;0,Z128/Y128,0)</f>
        <v>9945</v>
      </c>
      <c r="AH128" s="0" t="n">
        <f aca="false">AA128</f>
        <v>4</v>
      </c>
      <c r="AI128" s="29" t="n">
        <f aca="false">IF(AA128&lt;&gt;0,AB128/AA128,0)</f>
        <v>5560.75</v>
      </c>
      <c r="AK128" s="0" t="n">
        <f aca="false">AD128</f>
        <v>12</v>
      </c>
      <c r="AL128" s="0" t="n">
        <f aca="false">AE128/12</f>
        <v>947.958333333333</v>
      </c>
      <c r="AM128" s="0" t="n">
        <f aca="false">AF128</f>
        <v>1</v>
      </c>
      <c r="AN128" s="0" t="n">
        <f aca="false">AG128/12</f>
        <v>828.75</v>
      </c>
      <c r="AO128" s="0" t="n">
        <f aca="false">AH128</f>
        <v>4</v>
      </c>
      <c r="AP128" s="0" t="n">
        <f aca="false">AI128/12</f>
        <v>463.395833333333</v>
      </c>
      <c r="AR128" s="0" t="n">
        <f aca="false">AK128+AO128</f>
        <v>16</v>
      </c>
      <c r="AS128" s="29" t="n">
        <f aca="false">IF(AR128&lt;&gt;0,(AK128*AL128+AO128*AP128)/AR128,0)</f>
        <v>826.817708333333</v>
      </c>
    </row>
    <row r="129" customFormat="false" ht="13.8" hidden="false" customHeight="false" outlineLevel="0" collapsed="false">
      <c r="V129" s="0" t="n">
        <v>94</v>
      </c>
      <c r="W129" s="0" t="n">
        <v>19</v>
      </c>
      <c r="X129" s="0" t="n">
        <v>241425</v>
      </c>
      <c r="Y129" s="0" t="n">
        <v>2</v>
      </c>
      <c r="Z129" s="0" t="n">
        <v>28151</v>
      </c>
      <c r="AA129" s="0" t="n">
        <v>2</v>
      </c>
      <c r="AB129" s="0" t="n">
        <v>61278</v>
      </c>
      <c r="AD129" s="0" t="n">
        <f aca="false">W129</f>
        <v>19</v>
      </c>
      <c r="AE129" s="29" t="n">
        <f aca="false">IF(W129&lt;&gt;0,X129/W129,0)</f>
        <v>12706.5789473684</v>
      </c>
      <c r="AF129" s="0" t="n">
        <f aca="false">Y129</f>
        <v>2</v>
      </c>
      <c r="AG129" s="29" t="n">
        <f aca="false">IF(Y129&lt;&gt;0,Z129/Y129,0)</f>
        <v>14075.5</v>
      </c>
      <c r="AH129" s="0" t="n">
        <f aca="false">AA129</f>
        <v>2</v>
      </c>
      <c r="AI129" s="29" t="n">
        <f aca="false">IF(AA129&lt;&gt;0,AB129/AA129,0)</f>
        <v>30639</v>
      </c>
      <c r="AK129" s="0" t="n">
        <f aca="false">AD129</f>
        <v>19</v>
      </c>
      <c r="AL129" s="0" t="n">
        <f aca="false">AE129/12</f>
        <v>1058.88157894737</v>
      </c>
      <c r="AM129" s="0" t="n">
        <f aca="false">AF129</f>
        <v>2</v>
      </c>
      <c r="AN129" s="0" t="n">
        <f aca="false">AG129/12</f>
        <v>1172.95833333333</v>
      </c>
      <c r="AO129" s="0" t="n">
        <f aca="false">AH129</f>
        <v>2</v>
      </c>
      <c r="AP129" s="0" t="n">
        <f aca="false">AI129/12</f>
        <v>2553.25</v>
      </c>
      <c r="AR129" s="0" t="n">
        <f aca="false">AK129+AO129</f>
        <v>21</v>
      </c>
      <c r="AS129" s="29" t="n">
        <f aca="false">IF(AR129&lt;&gt;0,(AK129*AL129+AO129*AP129)/AR129,0)</f>
        <v>1201.20238095238</v>
      </c>
      <c r="AV129" s="0" t="s">
        <v>288</v>
      </c>
      <c r="AW129" s="0" t="n">
        <f aca="false">SUM(AR125:AR129)</f>
        <v>132</v>
      </c>
      <c r="AX129" s="29" t="n">
        <f aca="false">(AR125*AS125+AR126*AS126+AR127*AS127+AR128*AS128+AR129*AS129)/AW129</f>
        <v>1029.60542929293</v>
      </c>
    </row>
    <row r="130" customFormat="false" ht="13.8" hidden="false" customHeight="false" outlineLevel="0" collapsed="false">
      <c r="V130" s="0" t="s">
        <v>307</v>
      </c>
      <c r="W130" s="0" t="n">
        <v>28</v>
      </c>
      <c r="X130" s="0" t="n">
        <v>253632</v>
      </c>
      <c r="Y130" s="0" t="n">
        <v>0</v>
      </c>
      <c r="Z130" s="0" t="n">
        <v>0</v>
      </c>
      <c r="AA130" s="0" t="n">
        <v>9</v>
      </c>
      <c r="AB130" s="0" t="n">
        <v>82574</v>
      </c>
      <c r="AD130" s="0" t="n">
        <f aca="false">W130</f>
        <v>28</v>
      </c>
      <c r="AE130" s="29" t="n">
        <f aca="false">IF(W130&lt;&gt;0,X130/W130,0)</f>
        <v>9058.28571428571</v>
      </c>
      <c r="AF130" s="0" t="n">
        <f aca="false">Y130</f>
        <v>0</v>
      </c>
      <c r="AG130" s="29" t="n">
        <f aca="false">IF(Y130&lt;&gt;0,Z130/Y130,0)</f>
        <v>0</v>
      </c>
      <c r="AH130" s="0" t="n">
        <f aca="false">AA130</f>
        <v>9</v>
      </c>
      <c r="AI130" s="29" t="n">
        <f aca="false">IF(AA130&lt;&gt;0,AB130/AA130,0)</f>
        <v>9174.88888888889</v>
      </c>
      <c r="AK130" s="0" t="n">
        <f aca="false">AD130</f>
        <v>28</v>
      </c>
      <c r="AL130" s="0" t="n">
        <f aca="false">AE130/12</f>
        <v>754.857142857143</v>
      </c>
      <c r="AM130" s="0" t="n">
        <f aca="false">AF130</f>
        <v>0</v>
      </c>
      <c r="AN130" s="0" t="n">
        <f aca="false">AG130/12</f>
        <v>0</v>
      </c>
      <c r="AO130" s="0" t="n">
        <f aca="false">AH130</f>
        <v>9</v>
      </c>
      <c r="AP130" s="0" t="n">
        <f aca="false">AI130/12</f>
        <v>764.574074074074</v>
      </c>
      <c r="AR130" s="0" t="n">
        <f aca="false">AK130+AO130</f>
        <v>37</v>
      </c>
      <c r="AS130" s="29" t="n">
        <f aca="false">IF(AR130&lt;&gt;0,(AK130*AL130+AO130*AP130)/AR130,0)</f>
        <v>757.220720720721</v>
      </c>
      <c r="AV130" s="0" t="s">
        <v>289</v>
      </c>
      <c r="AW130" s="0" t="n">
        <f aca="false">AR130</f>
        <v>37</v>
      </c>
      <c r="AX130" s="29" t="n">
        <f aca="false">AS130</f>
        <v>757.220720720721</v>
      </c>
    </row>
    <row r="131" customFormat="false" ht="13.8" hidden="false" customHeight="false" outlineLevel="0" collapsed="false">
      <c r="V131" s="0" t="s">
        <v>308</v>
      </c>
      <c r="W131" s="0" t="n">
        <v>5680</v>
      </c>
      <c r="X131" s="29" t="n">
        <v>112438916</v>
      </c>
      <c r="Y131" s="0" t="n">
        <v>412</v>
      </c>
      <c r="Z131" s="29" t="n">
        <v>5665710</v>
      </c>
      <c r="AA131" s="0" t="n">
        <v>635</v>
      </c>
      <c r="AB131" s="29" t="n">
        <v>7524016</v>
      </c>
    </row>
  </sheetData>
  <hyperlinks>
    <hyperlink ref="A1" location="TOC!A1" display="TOC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955</TotalTime>
  <Application>LibreOffice/6.1.0.3$Linux_X86_64 LibreOffice_project/efb621ed25068d70781dc026f7e9c5187a4decd1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2015-09-25T09:44:14Z</dcterms:created>
  <dc:creator>Don</dc:creator>
  <dc:description/>
  <dc:language>en-US</dc:language>
  <cp:lastModifiedBy/>
  <dcterms:modified xsi:type="dcterms:W3CDTF">2018-09-05T13:05:12Z</dcterms:modified>
  <cp:revision>29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